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30" tabRatio="658" firstSheet="6" activeTab="6"/>
  </bookViews>
  <sheets>
    <sheet name="P" sheetId="1" state="hidden" r:id="rId1"/>
    <sheet name="40" sheetId="2" state="hidden" r:id="rId2"/>
    <sheet name="41" sheetId="3" state="hidden" r:id="rId3"/>
    <sheet name="42" sheetId="4" state="hidden" r:id="rId4"/>
    <sheet name="43" sheetId="5" state="hidden" r:id="rId5"/>
    <sheet name="44" sheetId="6" state="hidden" r:id="rId6"/>
    <sheet name="49" sheetId="7" r:id="rId7"/>
    <sheet name="2" sheetId="8" r:id="rId8"/>
    <sheet name="3" sheetId="9" r:id="rId9"/>
    <sheet name="A" sheetId="10" state="hidden" r:id="rId10"/>
    <sheet name="B" sheetId="11" state="hidden" r:id="rId11"/>
    <sheet name="C" sheetId="12" state="hidden" r:id="rId12"/>
    <sheet name="D" sheetId="13" state="hidden" r:id="rId13"/>
    <sheet name="E" sheetId="14" state="hidden" r:id="rId14"/>
    <sheet name="F" sheetId="15" state="hidden" r:id="rId15"/>
    <sheet name="G" sheetId="16" state="hidden" r:id="rId16"/>
    <sheet name="H" sheetId="17" state="hidden" r:id="rId17"/>
    <sheet name="I" sheetId="18" state="hidden" r:id="rId18"/>
    <sheet name="J" sheetId="19" state="hidden" r:id="rId19"/>
    <sheet name="K" sheetId="20" state="hidden" r:id="rId20"/>
  </sheets>
  <externalReferences>
    <externalReference r:id="rId23"/>
    <externalReference r:id="rId24"/>
  </externalReferences>
  <definedNames>
    <definedName name="_Regression_Int" localSheetId="7" hidden="1">1</definedName>
    <definedName name="_Regression_Int" localSheetId="8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xlnm.Print_Titles" localSheetId="7">'2'!$61:$64</definedName>
    <definedName name="_xlnm.Print_Titles" localSheetId="8">'3'!$64:$67</definedName>
    <definedName name="_xlnm.Print_Titles" localSheetId="6">'49'!$1:$1</definedName>
    <definedName name="_xlnm.Print_Titles" localSheetId="9">'A'!$1:$1</definedName>
    <definedName name="_xlnm.Print_Titles" localSheetId="10">'B'!$1:$1</definedName>
    <definedName name="_xlnm.Print_Titles" localSheetId="11">'C'!$1:$1</definedName>
    <definedName name="_xlnm.Print_Titles" localSheetId="12">'D'!$1:$1</definedName>
    <definedName name="_xlnm.Print_Titles" localSheetId="13">'E'!$1:$1</definedName>
    <definedName name="_xlnm.Print_Titles" localSheetId="14">'F'!$1:$1</definedName>
    <definedName name="_xlnm.Print_Titles" localSheetId="15">'G'!$1:$1</definedName>
    <definedName name="_xlnm.Print_Titles" localSheetId="16">'H'!$1:$1</definedName>
    <definedName name="_xlnm.Print_Titles" localSheetId="17">'I'!$1:$1</definedName>
    <definedName name="_xlnm.Print_Titles" localSheetId="18">'J'!$1:$1</definedName>
    <definedName name="_xlnm.Print_Titles" localSheetId="19">'K'!$1:$1</definedName>
    <definedName name="_xlnm.Print_Area" localSheetId="7">'2'!$A$1:$M$163</definedName>
    <definedName name="_xlnm.Print_Area" localSheetId="8">'3'!$A$1:$M$168</definedName>
    <definedName name="_xlnm.Print_Area" localSheetId="1">'40'!$A$1:$M$66</definedName>
    <definedName name="_xlnm.Print_Area" localSheetId="2">'41'!$A$1:$N$91</definedName>
    <definedName name="_xlnm.Print_Area" localSheetId="3">'42'!$A$1:$N$92</definedName>
    <definedName name="_xlnm.Print_Area" localSheetId="4">'43'!$A$1:$N$71</definedName>
    <definedName name="_xlnm.Print_Area" localSheetId="5">'44'!$A$1:$O$59</definedName>
    <definedName name="_xlnm.Print_Area" localSheetId="6">'49'!$A$1:$M$68</definedName>
    <definedName name="_xlnm.Print_Area" localSheetId="9">'A'!$A$1:$M$152</definedName>
    <definedName name="_xlnm.Print_Area" localSheetId="10">'B'!$A$1:$M$152</definedName>
    <definedName name="_xlnm.Print_Area" localSheetId="11">'C'!$A$1:$M$152</definedName>
    <definedName name="_xlnm.Print_Area" localSheetId="12">'D'!$A$1:$M$152</definedName>
    <definedName name="_xlnm.Print_Area" localSheetId="13">'E'!$A$1:$M$152</definedName>
    <definedName name="_xlnm.Print_Area" localSheetId="14">'F'!$A$1:$M$152</definedName>
    <definedName name="_xlnm.Print_Area" localSheetId="15">'G'!$A$1:$M$152</definedName>
    <definedName name="_xlnm.Print_Area" localSheetId="16">'H'!$A$1:$M$152</definedName>
    <definedName name="_xlnm.Print_Area" localSheetId="17">'I'!$A$1:$M$152</definedName>
    <definedName name="_xlnm.Print_Area" localSheetId="18">'J'!$A$1:$M$152</definedName>
    <definedName name="_xlnm.Print_Area" localSheetId="19">'K'!$A$1:$M$152</definedName>
    <definedName name="_xlnm.Print_Area" localSheetId="0">'P'!$A$1:$B$51</definedName>
    <definedName name="Oblast_tisku_MIž" localSheetId="7">'2'!$A$1:$M$163</definedName>
    <definedName name="Oblast_tisku_MIž" localSheetId="8">'3'!$A$1:$M$168</definedName>
    <definedName name="Oblast_tisku_MIž" localSheetId="1">'40'!$A$1:$M$65</definedName>
    <definedName name="Oblast_tisku_MIž" localSheetId="2">'41'!#REF!</definedName>
    <definedName name="Oblast_tisku_MIž" localSheetId="3">'42'!#REF!</definedName>
    <definedName name="Oblast_tisku_MIž" localSheetId="4">'43'!#REF!</definedName>
    <definedName name="Oblast_tisku_MIž" localSheetId="5">'44'!#REF!</definedName>
    <definedName name="Oblast_tisku_MIž" localSheetId="6">'49'!$A$1:$M$68</definedName>
    <definedName name="Oblast_tisku_MIž" localSheetId="9">'A'!$A$1:$M$152</definedName>
    <definedName name="Oblast_tisku_MIž" localSheetId="10">'B'!$A$1:$M$152</definedName>
    <definedName name="Oblast_tisku_MIž" localSheetId="11">'C'!$A$1:$M$152</definedName>
    <definedName name="Oblast_tisku_MIž" localSheetId="12">'D'!$A$1:$M$152</definedName>
    <definedName name="Oblast_tisku_MIž" localSheetId="13">'E'!$A$1:$M$152</definedName>
    <definedName name="Oblast_tisku_MIž" localSheetId="14">'F'!$A$1:$M$152</definedName>
    <definedName name="Oblast_tisku_MIž" localSheetId="15">'G'!$A$1:$M$152</definedName>
    <definedName name="Oblast_tisku_MIž" localSheetId="16">'H'!$A$1:$M$152</definedName>
    <definedName name="Oblast_tisku_MIž" localSheetId="17">'I'!$A$1:$M$152</definedName>
    <definedName name="Oblast_tisku_MIž" localSheetId="18">'J'!$A$1:$M$152</definedName>
    <definedName name="Oblast_tisku_MIž" localSheetId="19">'K'!$A$1:$M$152</definedName>
    <definedName name="TABULKA_1" localSheetId="7">'2'!$A$1:$M$163</definedName>
    <definedName name="TABULKA_1" localSheetId="8">'3'!$A$1:$M$168</definedName>
    <definedName name="TABULKA_1" localSheetId="1">'40'!$A$1:$M$65</definedName>
    <definedName name="TABULKA_1" localSheetId="6">'49'!$A$1:$M$68</definedName>
    <definedName name="TABULKA_1" localSheetId="9">'A'!$A$1:$M$152</definedName>
    <definedName name="TABULKA_1" localSheetId="10">'B'!$A$1:$M$152</definedName>
    <definedName name="TABULKA_1" localSheetId="11">'C'!$A$1:$M$152</definedName>
    <definedName name="TABULKA_1" localSheetId="12">'D'!$A$1:$M$152</definedName>
    <definedName name="TABULKA_1" localSheetId="13">'E'!$A$1:$M$152</definedName>
    <definedName name="TABULKA_1" localSheetId="14">'F'!$A$1:$M$152</definedName>
    <definedName name="TABULKA_1" localSheetId="15">'G'!$A$1:$M$152</definedName>
    <definedName name="TABULKA_1" localSheetId="16">'H'!$A$1:$M$152</definedName>
    <definedName name="TABULKA_1" localSheetId="17">'I'!$A$1:$M$152</definedName>
    <definedName name="TABULKA_1" localSheetId="18">'J'!$A$1:$M$152</definedName>
    <definedName name="TABULKA_1" localSheetId="19">'K'!$A$1:$M$152</definedName>
    <definedName name="TABULKA_1">#REF!</definedName>
    <definedName name="TABULKA_2" localSheetId="7">#REF!</definedName>
    <definedName name="TABULKA_2" localSheetId="8">#REF!</definedName>
    <definedName name="TABULKA_2" localSheetId="1">#REF!</definedName>
    <definedName name="TABULKA_2" localSheetId="6">#REF!</definedName>
    <definedName name="TABULKA_2" localSheetId="9">#REF!</definedName>
    <definedName name="TABULKA_2" localSheetId="10">#REF!</definedName>
    <definedName name="TABULKA_2" localSheetId="11">#REF!</definedName>
    <definedName name="TABULKA_2" localSheetId="12">#REF!</definedName>
    <definedName name="TABULKA_2" localSheetId="13">#REF!</definedName>
    <definedName name="TABULKA_2" localSheetId="14">#REF!</definedName>
    <definedName name="TABULKA_2" localSheetId="15">#REF!</definedName>
    <definedName name="TABULKA_2" localSheetId="16">#REF!</definedName>
    <definedName name="TABULKA_2" localSheetId="17">#REF!</definedName>
    <definedName name="TABULKA_2" localSheetId="18">#REF!</definedName>
    <definedName name="TABULKA_2" localSheetId="19">#REF!</definedName>
    <definedName name="TABULKA_2">#REF!</definedName>
    <definedName name="VSTUPY_1" localSheetId="7">#REF!</definedName>
    <definedName name="VSTUPY_1" localSheetId="8">#REF!</definedName>
    <definedName name="VSTUPY_1" localSheetId="1">#REF!</definedName>
    <definedName name="VSTUPY_1" localSheetId="6">#REF!</definedName>
    <definedName name="VSTUPY_1" localSheetId="9">#REF!</definedName>
    <definedName name="VSTUPY_1" localSheetId="10">#REF!</definedName>
    <definedName name="VSTUPY_1" localSheetId="11">#REF!</definedName>
    <definedName name="VSTUPY_1" localSheetId="12">#REF!</definedName>
    <definedName name="VSTUPY_1" localSheetId="13">#REF!</definedName>
    <definedName name="VSTUPY_1" localSheetId="14">#REF!</definedName>
    <definedName name="VSTUPY_1" localSheetId="15">#REF!</definedName>
    <definedName name="VSTUPY_1" localSheetId="16">#REF!</definedName>
    <definedName name="VSTUPY_1" localSheetId="17">#REF!</definedName>
    <definedName name="VSTUPY_1" localSheetId="18">#REF!</definedName>
    <definedName name="VSTUPY_1" localSheetId="19">#REF!</definedName>
    <definedName name="VSTUPY_1">#REF!</definedName>
    <definedName name="VSTUPY_2" localSheetId="7">#REF!</definedName>
    <definedName name="VSTUPY_2" localSheetId="8">#REF!</definedName>
    <definedName name="VSTUPY_2" localSheetId="1">#REF!</definedName>
    <definedName name="VSTUPY_2" localSheetId="6">#REF!</definedName>
    <definedName name="VSTUPY_2" localSheetId="9">#REF!</definedName>
    <definedName name="VSTUPY_2" localSheetId="10">#REF!</definedName>
    <definedName name="VSTUPY_2" localSheetId="11">#REF!</definedName>
    <definedName name="VSTUPY_2" localSheetId="12">#REF!</definedName>
    <definedName name="VSTUPY_2" localSheetId="13">#REF!</definedName>
    <definedName name="VSTUPY_2" localSheetId="14">#REF!</definedName>
    <definedName name="VSTUPY_2" localSheetId="15">#REF!</definedName>
    <definedName name="VSTUPY_2" localSheetId="16">#REF!</definedName>
    <definedName name="VSTUPY_2" localSheetId="17">#REF!</definedName>
    <definedName name="VSTUPY_2" localSheetId="18">#REF!</definedName>
    <definedName name="VSTUPY_2" localSheetId="19">#REF!</definedName>
    <definedName name="VSTUPY_2">#REF!</definedName>
  </definedNames>
  <calcPr fullCalcOnLoad="1"/>
</workbook>
</file>

<file path=xl/comments10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1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2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3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4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5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6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7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8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19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2.xml><?xml version="1.0" encoding="utf-8"?>
<comments xmlns="http://schemas.openxmlformats.org/spreadsheetml/2006/main">
  <authors>
    <author>MF</author>
  </authors>
  <commentList>
    <comment ref="A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programu na  max. 100 znaků</t>
        </r>
      </text>
    </comment>
    <comment ref="B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Název správce programu na  max. 100 znaků</t>
        </r>
      </text>
    </comment>
  </commentList>
</comments>
</file>

<file path=xl/comments20.xml><?xml version="1.0" encoding="utf-8"?>
<comments xmlns="http://schemas.openxmlformats.org/spreadsheetml/2006/main">
  <authors>
    <author>PODHORNYK</author>
  </authors>
  <commentList>
    <comment ref="N146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47" authorId="0">
      <text>
        <r>
          <rPr>
            <sz val="8"/>
            <rFont val="Tahoma"/>
            <family val="0"/>
          </rPr>
          <t xml:space="preserve">Podíl fin.potřeb realizace závazných parametrů podprogramu na jeho celkových fin.potřebách.
</t>
        </r>
      </text>
    </comment>
    <comment ref="N148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  <comment ref="N149" authorId="0">
      <text>
        <r>
          <rPr>
            <sz val="8"/>
            <rFont val="Tahoma"/>
            <family val="0"/>
          </rPr>
          <t xml:space="preserve">Podíl účasti stát.rozpočtu na fin. závazných parametrů podprogramu.
</t>
        </r>
      </text>
    </comment>
  </commentList>
</comments>
</file>

<file path=xl/comments3.xml><?xml version="1.0" encoding="utf-8"?>
<comments xmlns="http://schemas.openxmlformats.org/spreadsheetml/2006/main">
  <authors>
    <author>MF</author>
    <author>Podhorn? Karel. Ing.</author>
    <author>Podhorně Karel, Ing.</author>
    <author>INSTALL</author>
    <author>wochovah</author>
  </authors>
  <commentList>
    <comment ref="M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Zde lze vložit aktuální rok</t>
        </r>
      </text>
    </comment>
    <comment ref="C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formuláři P 40</t>
        </r>
      </text>
    </comment>
    <comment ref="B12" authorId="0">
      <text>
        <r>
          <rPr>
            <sz val="8"/>
            <rFont val="Tahoma"/>
            <family val="0"/>
          </rPr>
          <t xml:space="preserve">Uvádí se náklady:
- služeb podle mandátních smluv,kdy se investorská organizace nechá zastupovat ve stavebním řízení, ve výkonu stavebního dozoru, v zabezpečení přípravy výběrových řízení a pod. a to v případech kdy se jedná o činnosti zabezpečující pořízení nebo technické zhodnocení dlouhodobého majetku,
- na pořízení dokumentace pro územní a stavební řízení podle stavebního řádu a dokumentace skutečného provedení stavby,
-výkupy pozemků, které jsou nezbytnou podmínkou realizace stavby,tj.stavba bude na pozemku umístěna atd.
-úplatné převody nemovitostí,které jsou nezbytnou podmínkou realizace stavby, tj.vykoupené budovy a stavby budou odstraněny atd.,
-náklady, které se nedají zařadit do výše uvedených,tj. na příklad náklady na architektonické a urbanistické soutěže, náklady na výběrová řízení při zadávání inženýrských činností, vypracování projekt.dokumentací, staveb, strojů a zařízení a pod. Uvádí se rovněž náklady na geologické průzkumy, poplatky za vydání územního rozhodnutí, stavebního povolení a pod.. </t>
        </r>
      </text>
    </comment>
    <comment ref="B13" authorId="0">
      <text>
        <r>
          <rPr>
            <sz val="8"/>
            <rFont val="Tahoma"/>
            <family val="0"/>
          </rPr>
          <t>Uvádí se souhrn nákladů stavebních objektů všech staveb zahrnutých do programu . Stavbou se rozumí pořízení a technické zhodnocení hmotného dlouhodobého majetku účtové tř.021 budovy, haly a stavby</t>
        </r>
      </text>
    </comment>
    <comment ref="B14" authorId="0">
      <text>
        <r>
          <rPr>
            <sz val="8"/>
            <rFont val="Tahoma"/>
            <family val="0"/>
          </rPr>
          <t>Uvádí se souhrn nákladů provozních souborů všech staveb zahrnutých do programu . Stavbou se rozumí pořízení a technické zhodnocení hmotného dlouhodobého majetku účtové tř.021 budovy, haly a stavby</t>
        </r>
      </text>
    </comment>
    <comment ref="B20" authorId="1">
      <text>
        <r>
          <rPr>
            <sz val="8"/>
            <rFont val="Tahoma"/>
            <family val="0"/>
          </rPr>
          <t xml:space="preserve">Uvádí se náklady všech strojů a zařízení zahrnutých do programu, které nejsou zahrnuty nákladů stavebních objektů, nebo provozních souborů staveb (v ř.4124 nebo 4125) 
</t>
        </r>
      </text>
    </comment>
    <comment ref="B25" authorId="0">
      <text>
        <r>
          <rPr>
            <sz val="8"/>
            <rFont val="Tahoma"/>
            <family val="0"/>
          </rPr>
          <t>Uvádí se náklady:
- na pořízení a tech.zhodnocení programového vybavení (software) výpočetních a inform.systémů,
- vynaložené na pořízení ocenitelných průmyslových, autorských a jiných práv,
- vynaložené na pořízení výsledků výzkumné a obdobné činnosti, 
- na pořízení a technické zhodnocení jiného než výše uvedeného nehmot.majetku jako jsou objemové studie, investiční záměry, územně plánovací dokumentace atd..,</t>
        </r>
      </text>
    </comment>
    <comment ref="B35" authorId="0">
      <text>
        <r>
          <rPr>
            <sz val="8"/>
            <rFont val="Tahoma"/>
            <family val="0"/>
          </rPr>
          <t>Uvádí se náklady:
- na pořízení a technické zhodnocení pěstitelských celků trvalých porostů,
- odvody za odnětí zemědělské půdy a poplatky za odnětí lesní půdy,
- úplatného převodu pozemků, které nejsou nezbytnou podmínkou realizace stavby,tj.stavba nebude na pozemku umístěna,
- náklady úplatného převodu nemovitostí k jinému účelu než je uvedeno v řádku 4121 S,
- úrokové náklady úvěrů,u kterých se neuvažuje resp.nebyla poskytnuta záruka státního rozpočtu a to pouze po dobu výstavby. V případě, že se provádí úhrada úroků před zahájením a po ukončení stavby pak se jedná o běžný výdaj, který se vede na řádku 4228 S formuláře P 42,
- úrokové náklady úvěrů,u kterých se uvažuje resp.byla poskytnuta záruka státního rozpočtu, při čemž záruku může poskytnout pouze vláda ČR,
- úrokové náklady dodavatelských úvěrů (definice viz řádek 4149 S) v případě, že jsou v příslušné smlouvě specifikovány.V opačném případě jsou součástí splátek tohoto úvěru viz řádek 4133 S,
- na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zařízení,
- na pořízení základního stáda hospodářských zvířat a jiné investiční náklady, které nelze přiřadit k výše uvedeným ukazatelům.</t>
        </r>
      </text>
    </comment>
    <comment ref="B36" authorId="0">
      <text>
        <r>
          <rPr>
            <sz val="8"/>
            <rFont val="Tahoma"/>
            <family val="0"/>
          </rPr>
          <t>Uvádí se ocenění rizik realizace programu jak z hlediska změn věcného obsahu tak i vývoje cenové úrovně.</t>
        </r>
      </text>
    </comment>
    <comment ref="B37" authorId="0">
      <text>
        <r>
          <rPr>
            <b/>
            <sz val="8"/>
            <rFont val="Tahoma"/>
            <family val="2"/>
          </rPr>
          <t>Součet řádků 4121 S + 4124 + 4125 + 4126 S + 4127 S +  4128 S + 4129</t>
        </r>
      </text>
    </comment>
    <comment ref="B38" authorId="0">
      <text>
        <r>
          <rPr>
            <sz val="8"/>
            <rFont val="Tahoma"/>
            <family val="0"/>
          </rPr>
          <t>Uvádí se úhrady splátek návratných finančních výpomocí poskytnutých ze státního rozpočtu.</t>
        </r>
      </text>
    </comment>
    <comment ref="B39" authorId="0">
      <text>
        <r>
          <rPr>
            <sz val="8"/>
            <rFont val="Tahoma"/>
            <family val="0"/>
          </rPr>
          <t xml:space="preserve"> Uvádí se úhrady splátek jistin úvěrů se státní zárukou, podle specielních zákonů</t>
        </r>
      </text>
    </comment>
    <comment ref="B40" authorId="0">
      <text>
        <r>
          <rPr>
            <sz val="8"/>
            <rFont val="Tahoma"/>
            <family val="0"/>
          </rPr>
          <t xml:space="preserve"> Uvádí se úhrady splátek jistin komerčních úvěrů poskytnutých bez státní záruky 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poskytované na základě smlouvy o sdružení prostředků k pořízení nebo technickému zhodnocení dlouhodobého hmotného majetku.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základního stáda hospodářských zvířat a jiné investiční náklady, které nelze přiřadit k výše uvedeným ukazatelům.</t>
        </r>
      </text>
    </comment>
    <comment ref="B44" authorId="0">
      <text>
        <r>
          <rPr>
            <sz val="8"/>
            <rFont val="Tahoma"/>
            <family val="0"/>
          </rPr>
          <t xml:space="preserve"> Uvádí se:
- příspěvky poskytované na základě smlouvy o sdružení prostředků k pořízení nebo technickému zhodnocení dlouhodobého hmotného majetku,
- úhrady splátek dodavatelských úvěrů tj.úvěrů, které budou poskytnuty v rámci smluv o energetických službách v systému Energy performance contracting  uzavíraných podle metodických pokynů  vydaných MPO, nebo dodavatelských úvěrů odsouhlasených MF,
- finanční potřeby jiné výše neuvedené.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 Součet řádků  412 S + 4130 + 4131 + 4132 + 4133 S</t>
        </r>
      </text>
    </comment>
    <comment ref="B47" authorId="0">
      <text>
        <r>
          <rPr>
            <sz val="8"/>
            <rFont val="Tahoma"/>
            <family val="0"/>
          </rPr>
          <t>Uvádí se veškeré vlastní zdroje kterými disponují účastníci programu tj.odpisy,rozdělení zisku,výnosy z prodeje dlouhodobého majetku atd.</t>
        </r>
      </text>
    </comment>
    <comment ref="B48" authorId="0">
      <text>
        <r>
          <rPr>
            <sz val="8"/>
            <rFont val="Tahoma"/>
            <family val="0"/>
          </rPr>
          <t xml:space="preserve">Uvádí se přijaté bankovní úvěry,u kterých se neuvažuje resp.nebyla poskytnuta státní záruka. </t>
        </r>
      </text>
    </comment>
    <comment ref="B49" authorId="0">
      <text>
        <r>
          <rPr>
            <sz val="8"/>
            <rFont val="Tahoma"/>
            <family val="0"/>
          </rPr>
          <t>Uvádí se úvěry,u kterých byla poskytnuta státní záruka . Příjemcem úvěru je pouze Česká konsolidační agentura (ČKA) nebo Česko moravská záruční a rozvojová banka  (ČMZRB), které budou provádět úhrady faktur za provedené práce a dodávky a poskytovat zálohy dodavatelům podle pravidel stanovených MF</t>
        </r>
      </text>
    </comment>
    <comment ref="B50" authorId="0">
      <text>
        <r>
          <rPr>
            <sz val="8"/>
            <rFont val="Tahoma"/>
            <family val="0"/>
          </rPr>
          <t xml:space="preserve"> Uvádí se zaručené úvěry jiného druhu než je uvedeno v řádku 4143 1 </t>
        </r>
      </text>
    </comment>
    <comment ref="B51" authorId="0">
      <text>
        <r>
          <rPr>
            <b/>
            <sz val="8"/>
            <rFont val="Tahoma"/>
            <family val="0"/>
          </rPr>
          <t>Součet řádků 4143 1 až  4143 9</t>
        </r>
      </text>
    </comment>
    <comment ref="B52" authorId="2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53" authorId="2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54" authorId="2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55" authorId="2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56" authorId="2">
      <text>
        <r>
          <rPr>
            <b/>
            <sz val="8"/>
            <rFont val="Tahoma"/>
            <family val="2"/>
          </rPr>
          <t>Součet řádků 4144 1 až 4144 4</t>
        </r>
        <r>
          <rPr>
            <sz val="8"/>
            <rFont val="Tahoma"/>
            <family val="0"/>
          </rPr>
          <t xml:space="preserve">
</t>
        </r>
      </text>
    </comment>
    <comment ref="B57" authorId="2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58" authorId="2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59" authorId="2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60" authorId="2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61" authorId="2">
      <text>
        <r>
          <rPr>
            <b/>
            <sz val="8"/>
            <rFont val="Tahoma"/>
            <family val="2"/>
          </rPr>
          <t>Součet řádků 4145 1 až 4145 4</t>
        </r>
        <r>
          <rPr>
            <sz val="8"/>
            <rFont val="Tahoma"/>
            <family val="0"/>
          </rPr>
          <t xml:space="preserve">
</t>
        </r>
      </text>
    </comment>
    <comment ref="B62" authorId="2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63" authorId="2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64" authorId="2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65" authorId="2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66" authorId="2">
      <text>
        <r>
          <rPr>
            <b/>
            <sz val="8"/>
            <rFont val="Tahoma"/>
            <family val="2"/>
          </rPr>
          <t>Součet řádků 4146 1 až 4146 4
 4</t>
        </r>
        <r>
          <rPr>
            <sz val="8"/>
            <rFont val="Tahoma"/>
            <family val="0"/>
          </rPr>
          <t xml:space="preserve">
</t>
        </r>
      </text>
    </comment>
    <comment ref="B67" authorId="0">
      <text>
        <r>
          <rPr>
            <sz val="8"/>
            <rFont val="Tahoma"/>
            <family val="0"/>
          </rPr>
          <t>Uvádí se dotace poskytnuté ze Státního fondu životního prostředí.</t>
        </r>
      </text>
    </comment>
    <comment ref="B68" authorId="3">
      <text>
        <r>
          <rPr>
            <sz val="8"/>
            <rFont val="Tahoma"/>
            <family val="0"/>
          </rPr>
          <t>Uvádí se dotace poskytnuté ze Státního fondu dopravní infrastruktury.</t>
        </r>
      </text>
    </comment>
    <comment ref="B69" authorId="0">
      <text>
        <r>
          <rPr>
            <sz val="8"/>
            <rFont val="Tahoma"/>
            <family val="0"/>
          </rPr>
          <t>Uvádí se dotace poskytnuté ze Státního fondu rozvoje bydlení</t>
        </r>
      </text>
    </comment>
    <comment ref="B70" authorId="0">
      <text>
        <r>
          <rPr>
            <sz val="8"/>
            <rFont val="Tahoma"/>
            <family val="0"/>
          </rPr>
          <t>Uvádí se dotace poskytnuté z jiných než výše uvedených státních fondů</t>
        </r>
      </text>
    </comment>
    <comment ref="B71" authorId="0">
      <text>
        <r>
          <rPr>
            <b/>
            <sz val="8"/>
            <rFont val="Tahoma"/>
            <family val="2"/>
          </rPr>
          <t>Uvádí se součet řádků 4147 1až 4147 9</t>
        </r>
      </text>
    </comment>
    <comment ref="B72" authorId="2">
      <text>
        <r>
          <rPr>
            <sz val="8"/>
            <rFont val="Tahoma"/>
            <family val="0"/>
          </rPr>
          <t xml:space="preserve">Uvádí se dotace z rozpočtu obce
</t>
        </r>
      </text>
    </comment>
    <comment ref="B73" authorId="2">
      <text>
        <r>
          <rPr>
            <sz val="8"/>
            <rFont val="Tahoma"/>
            <family val="0"/>
          </rPr>
          <t xml:space="preserve">Uvádí se dotace z rozpočtu okresu (pouze do 31.12.2001)
</t>
        </r>
      </text>
    </comment>
    <comment ref="B74" authorId="2">
      <text>
        <r>
          <rPr>
            <sz val="8"/>
            <rFont val="Tahoma"/>
            <family val="0"/>
          </rPr>
          <t xml:space="preserve">Uvádí se dotace z rozpočtu kraje (od 1.1.2002)
</t>
        </r>
      </text>
    </comment>
    <comment ref="B75" authorId="0">
      <text>
        <r>
          <rPr>
            <b/>
            <sz val="8"/>
            <rFont val="Tahoma"/>
            <family val="2"/>
          </rPr>
          <t xml:space="preserve">Uvádí se součet řádků 4118 1 až 4148 3 </t>
        </r>
      </text>
    </comment>
    <comment ref="B76" authorId="2">
      <text>
        <r>
          <rPr>
            <sz val="8"/>
            <rFont val="Tahoma"/>
            <family val="0"/>
          </rPr>
          <t xml:space="preserve">Uvádí se příspěvky přijaté na sdruženou investici na základě příslušné smlouvy o sdružení prostředků
</t>
        </r>
      </text>
    </comment>
    <comment ref="B77" authorId="2">
      <text>
        <r>
          <rPr>
            <sz val="8"/>
            <rFont val="Tahoma"/>
            <family val="0"/>
          </rPr>
          <t xml:space="preserve">Uvádí se dodavatelské úvěry přijaté v systému EPC odsouhlasené správcem programu nebo dodavatelské úvěry přijaté příspěvkovou organizací odsouhlasené MF
</t>
        </r>
      </text>
    </comment>
    <comment ref="B78" authorId="2">
      <text>
        <r>
          <rPr>
            <sz val="8"/>
            <rFont val="Tahoma"/>
            <family val="0"/>
          </rPr>
          <t xml:space="preserve">Uvádí se jiné zdroje tuzemské výše neuvedené
</t>
        </r>
      </text>
    </comment>
    <comment ref="B79" authorId="2">
      <text>
        <r>
          <rPr>
            <b/>
            <sz val="8"/>
            <rFont val="Tahoma"/>
            <family val="2"/>
          </rPr>
          <t>Uvádí se součet řádků 4149 1 až 4149 9</t>
        </r>
        <r>
          <rPr>
            <sz val="8"/>
            <rFont val="Tahoma"/>
            <family val="0"/>
          </rPr>
          <t xml:space="preserve">
</t>
        </r>
      </text>
    </comment>
    <comment ref="B80" authorId="0">
      <text>
        <r>
          <rPr>
            <sz val="8"/>
            <rFont val="Tahoma"/>
            <family val="0"/>
          </rPr>
          <t>Uvádí se dotace poskytnuté z předvstupního fondu EU - PHARE</t>
        </r>
      </text>
    </comment>
    <comment ref="B81" authorId="0">
      <text>
        <r>
          <rPr>
            <sz val="8"/>
            <rFont val="Tahoma"/>
            <family val="0"/>
          </rPr>
          <t xml:space="preserve"> Uvádí se dotace poskytnuté z předvstupního fondu EU - SAPARD</t>
        </r>
      </text>
    </comment>
    <comment ref="B82" authorId="0">
      <text>
        <r>
          <rPr>
            <sz val="8"/>
            <rFont val="Tahoma"/>
            <family val="0"/>
          </rPr>
          <t xml:space="preserve"> Uvádí se dotace poskytnuté z předvstupního fondu EU - ISPA</t>
        </r>
      </text>
    </comment>
    <comment ref="B83" authorId="0">
      <text>
        <r>
          <rPr>
            <sz val="8"/>
            <rFont val="Tahoma"/>
            <family val="0"/>
          </rPr>
          <t xml:space="preserve"> Uvádí se dotace poskytnuté z kohezního fondu EU </t>
        </r>
      </text>
    </comment>
    <comment ref="B84" authorId="0">
      <text>
        <r>
          <rPr>
            <sz val="8"/>
            <rFont val="Tahoma"/>
            <family val="0"/>
          </rPr>
          <t xml:space="preserve">Uvádí se dotace poskytnuté ze strukturálních fondů EU </t>
        </r>
      </text>
    </comment>
    <comment ref="B85" authorId="0">
      <text>
        <r>
          <rPr>
            <sz val="8"/>
            <rFont val="Tahoma"/>
            <family val="0"/>
          </rPr>
          <t xml:space="preserve">Uvádí se prostředky poskytnuté jinými než výše uvedenými fondy EU </t>
        </r>
      </text>
    </comment>
    <comment ref="B86" authorId="0">
      <text>
        <r>
          <rPr>
            <b/>
            <sz val="8"/>
            <rFont val="Tahoma"/>
            <family val="2"/>
          </rPr>
          <t>Součet řádků 4151 až 4151 9</t>
        </r>
      </text>
    </comment>
    <comment ref="B87" authorId="0">
      <text>
        <r>
          <rPr>
            <sz val="8"/>
            <rFont val="Tahoma"/>
            <family val="0"/>
          </rPr>
          <t xml:space="preserve"> Uvádí se prostředky poskytnuté členskými zeměmi na financování bezpečnostních investic schválených orgány NATO.</t>
        </r>
      </text>
    </comment>
    <comment ref="B88" authorId="0">
      <text>
        <r>
          <rPr>
            <sz val="8"/>
            <rFont val="Tahoma"/>
            <family val="0"/>
          </rPr>
          <t xml:space="preserve"> Uvádí se prostředky poskytnuté jinými než výše uvedenými fondy NATO</t>
        </r>
      </text>
    </comment>
    <comment ref="B89" authorId="2">
      <text>
        <r>
          <rPr>
            <b/>
            <sz val="8"/>
            <rFont val="Tahoma"/>
            <family val="2"/>
          </rPr>
          <t>Součet řádků 4152 1 až 4152 9</t>
        </r>
        <r>
          <rPr>
            <sz val="8"/>
            <rFont val="Tahoma"/>
            <family val="0"/>
          </rPr>
          <t xml:space="preserve">
</t>
        </r>
      </text>
    </comment>
    <comment ref="B90" authorId="0">
      <text>
        <r>
          <rPr>
            <sz val="8"/>
            <rFont val="Tahoma"/>
            <family val="0"/>
          </rPr>
          <t xml:space="preserve"> Uvádí se zdroje ze zahraničí, které nelze zařadit do výše uvedených řádků.</t>
        </r>
      </text>
    </comment>
    <comment ref="B91" authorId="0">
      <text>
        <r>
          <rPr>
            <b/>
            <sz val="8"/>
            <rFont val="Tahoma"/>
            <family val="2"/>
          </rPr>
          <t>Součet řádků 4159+4152 S+4151 S+4149 S+4148 S+4148 S+4147 S +4146 S +4145 S+4144 S+4143 S+4142+4141</t>
        </r>
      </text>
    </comment>
    <comment ref="I22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</t>
        </r>
      </text>
    </comment>
    <comment ref="K22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</t>
        </r>
      </text>
    </comment>
    <comment ref="L22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M22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I17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J17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I16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navýšení o 82,9 (cíl č. 8)</t>
        </r>
      </text>
    </comment>
    <comment ref="J16" authorId="4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navýšení o 63,4 (cíl č. 8)</t>
        </r>
      </text>
    </comment>
  </commentList>
</comments>
</file>

<file path=xl/comments4.xml><?xml version="1.0" encoding="utf-8"?>
<comments xmlns="http://schemas.openxmlformats.org/spreadsheetml/2006/main">
  <authors>
    <author>MF</author>
    <author>Podhorně Karel, Ing.</author>
    <author>INSTALL</author>
    <author>wochovah</author>
  </authors>
  <commentList>
    <comment ref="C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Evidenční číslo lze vložit jen na formuláři P 40</t>
        </r>
      </text>
    </comment>
    <comment ref="B10" authorId="0">
      <text>
        <r>
          <rPr>
            <sz val="8"/>
            <rFont val="Tahoma"/>
            <family val="0"/>
          </rPr>
          <t>Uvádí se náklady:
- služeb podle mandátních smluv,kdy se organizace nechá zastupovat ve stavebním řízení a ve výkonu stavebního dozoru, v zabezpečení přípravy výběrových řízení a pod.(rozumí se příprava akcí oprav budov a staveb),
- na pořízení dokumentace pro stavební řízení podle stavebního řádu a dokumentace skutečného  provedení stavby charakteru oprav,
- které nelze zařadit do výše uvedených, jako jsou smluvní pokuty, náhrady škod, výdaje na biologickou rekultivaci apod..</t>
        </r>
      </text>
    </comment>
    <comment ref="B13" authorId="0">
      <text>
        <r>
          <rPr>
            <sz val="8"/>
            <rFont val="Tahoma"/>
            <family val="0"/>
          </rPr>
          <t>Uvádí se:
- mzdové a ostatní osobní náklady, platy zaměstnanců, odstupné, odchodné a náhrady mezd a platů,
- povinné pojistné na sociální zabezpečení, zdravotní pojištění, příspěvek na politiku zaměstnanosti a ostatní  povinné pojistné hrazené zaměstnavatelem.</t>
        </r>
      </text>
    </comment>
    <comment ref="B19" authorId="0">
      <text>
        <r>
          <rPr>
            <sz val="8"/>
            <rFont val="Tahoma"/>
            <family val="0"/>
          </rPr>
          <t xml:space="preserve"> Uvádí se:
- náklady na nákup potravin, ochranných pomůcek, léků a zdravotnického materiálu, prádla, oděvů a obuvi,  učebnic, učebních pomůcek a tiskovin a dále nákup tzv. "všeobecného materiálu" jako jsou čistící a dezinfekční pro středky, osiva, barvy a laky, kancelářské potřeby atd.,
- vodné a stočné, náklady na páru, plyn, elektrickou energii, pevná paliva, pohonné hmoty a mazadla atd.
- náklady na služby poštovní,telekomunikační,radiokomunikační, konzultační a poradenské, služby peněžních ústavů, služby školení a vzdělávání, zpracování dat a dále nájemné (vč. tzv.operačního leasingu a pachtovného) a ostatní služby jako jsou zdravotní prohlídky, příspěvky na stravování zaměstnanců atd,.
- náklady na opravu a udržování strojů, zařízení a inventáře které nejsou pevnou součástí budov. </t>
        </r>
      </text>
    </comment>
    <comment ref="B20" authorId="0">
      <text>
        <r>
          <rPr>
            <sz val="8"/>
            <rFont val="Tahoma"/>
            <family val="0"/>
          </rPr>
          <t>Uvádí se náklady údržby a oprav stavební části staveb tj.činností,kterými se udržuje tento hmotný majetek v provozuschopném stavu (neprovádí se jeho zhodnocení)</t>
        </r>
      </text>
    </comment>
    <comment ref="B21" authorId="0">
      <text>
        <r>
          <rPr>
            <sz val="8"/>
            <rFont val="Tahoma"/>
            <family val="0"/>
          </rPr>
          <t>Uvádí se náklady údržby a oprav technologické části staveb tj.činností,kterými se udržuje tento hmotný majetek v provozuschopném stavu (neprovádí se jeho zhodnocení)</t>
        </r>
      </text>
    </comment>
    <comment ref="B26" authorId="0">
      <text>
        <r>
          <rPr>
            <sz val="8"/>
            <rFont val="Tahoma"/>
            <family val="0"/>
          </rPr>
          <t>Uvádí se neinvestiční náklady na:
- pořízení a obnovu všech druhů dopravních prostředků silniční i kolejové dopravy,
- pořízení a obnovu hardware a ostatních zařízení výpočetních a informačních systémů, 
- pořízení a obnovu vojenské techniky a zařízení určené ministerstvem obrany,
- na pořízení a obnovu jiných než výše uvedených strojů a zařízení .</t>
        </r>
      </text>
    </comment>
    <comment ref="B31" authorId="0">
      <text>
        <r>
          <rPr>
            <sz val="8"/>
            <rFont val="Tahoma"/>
            <family val="0"/>
          </rPr>
          <t>Uvádí se neinvest.náklady:
- na pořízení a obnovu programového vybavení (software) výpočetních a inform.systémů,
- vynaložené na pořízení ocenitelných průmyslových, autorských a jiných práv,
- vynaložené na pořízení výsledků výzkumné a obdobné činnosti,
- na pořízení a obnovu jiného než výše uvedeného nehmotného majetku.</t>
        </r>
      </text>
    </comment>
    <comment ref="B36" authorId="0">
      <text>
        <r>
          <rPr>
            <sz val="8"/>
            <rFont val="Tahoma"/>
            <family val="0"/>
          </rPr>
          <t>Uvádí se :
- úrokové náklady investičních úvěrů, a to pouze v případě, že se provádí úhrada úroků před zahájením a po ukončení výstavby,
- úrokové náklady náklady neinvestičních úvěrů,
- úrokové náklady dodavatelských úvěrů (definice viz řádek 4249 S) v případě, že jsou v příslušné smlouvě specifikovány.V opačném případě jsou součástí splátek tohoto úvěru viz řádek 4233 S,
- jiné neinvestiční náklady, které nelze přiřadit k výše uvedeným ukazatelům.</t>
        </r>
      </text>
    </comment>
    <comment ref="B37" authorId="0">
      <text>
        <r>
          <rPr>
            <sz val="8"/>
            <rFont val="Tahoma"/>
            <family val="0"/>
          </rPr>
          <t>Uvádí se ocenění rizik realizace programu jak z hlediska změn věcného obsahu tak i vývoje cenové úrovně.</t>
        </r>
      </text>
    </comment>
    <comment ref="B38" authorId="0">
      <text>
        <r>
          <rPr>
            <b/>
            <sz val="8"/>
            <rFont val="Tahoma"/>
            <family val="2"/>
          </rPr>
          <t>Součet řádků 4221 S + 4222 S + 4223 S + 4224 + 4225 + 4226 S + 4227 S + 4228 S +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4229</t>
        </r>
      </text>
    </comment>
    <comment ref="B39" authorId="0">
      <text>
        <r>
          <rPr>
            <sz val="8"/>
            <rFont val="Tahoma"/>
            <family val="0"/>
          </rPr>
          <t>Uvádí se úhrady splátek návratných finančních výpomocí poskytnutých ze státního rozpočtu.</t>
        </r>
      </text>
    </comment>
    <comment ref="B40" authorId="0">
      <text>
        <r>
          <rPr>
            <sz val="8"/>
            <rFont val="Tahoma"/>
            <family val="0"/>
          </rPr>
          <t xml:space="preserve"> Uvádí se úhrady splátek jistin úvěrů se státní zárukou, podle specielních zákonů</t>
        </r>
      </text>
    </comment>
    <comment ref="B41" authorId="0">
      <text>
        <r>
          <rPr>
            <sz val="8"/>
            <rFont val="Tahoma"/>
            <family val="0"/>
          </rPr>
          <t xml:space="preserve"> Uvádí se úhrady splátek jistin komerčních úvěrů poskytnutých bez státní záruky </t>
        </r>
      </text>
    </comment>
    <comment ref="B45" authorId="0">
      <text>
        <r>
          <rPr>
            <sz val="8"/>
            <rFont val="Tahoma"/>
            <family val="0"/>
          </rPr>
          <t xml:space="preserve"> Uvádí se:
- neinvestiční příspěvky poskytované na základě smlouvy o sdružení prostředků,
- úhrady splátek neinvestičních dodavatelských úvěrů tj.úvěrů, které budou poskytnuty v rámci smluv o energetických službách v systému Energy performance contracting  uzavíraných podle metodických pokynů  vydaných MPO, nebo dodavatelských úvěrů odsouhlasených MF,
- finanční potřeby jiné výše neuvedené.</t>
        </r>
      </text>
    </comment>
    <comment ref="B46" authorId="0">
      <text>
        <r>
          <rPr>
            <b/>
            <sz val="8"/>
            <rFont val="Tahoma"/>
            <family val="2"/>
          </rPr>
          <t>Součet řádků  422 S+4230+4231+4232+4233 S</t>
        </r>
      </text>
    </comment>
    <comment ref="B48" authorId="0">
      <text>
        <r>
          <rPr>
            <sz val="8"/>
            <rFont val="Tahoma"/>
            <family val="0"/>
          </rPr>
          <t>Uvádí se veškeré vlastní zdroje kterými disponují účastníci programu tj.odpisy,rozdělení zisku,výnosy z prodeje dlouhodobého majetku atd.</t>
        </r>
      </text>
    </comment>
    <comment ref="B49" authorId="0">
      <text>
        <r>
          <rPr>
            <sz val="8"/>
            <rFont val="Tahoma"/>
            <family val="0"/>
          </rPr>
          <t xml:space="preserve">Uvádí se přijaté bankovní úvěry,u kterých se neuvažuje resp.nebyla poskytnuta státní záruka. </t>
        </r>
      </text>
    </comment>
    <comment ref="B50" authorId="0">
      <text>
        <r>
          <rPr>
            <sz val="8"/>
            <rFont val="Tahoma"/>
            <family val="0"/>
          </rPr>
          <t>Uvádí se úvěry,u kterých byla poskytnuta státní záruka . Příjemcem úvěru je pouze Česká konsolidační agentura (ČKA) nebo Česko moravská záruční a rozvojová banka  (ČMZRB), které budou provádět úhrady faktur za provedené práce a dodávky a poskytovat zálohy dodavatelům podle pravidel stanovených MF</t>
        </r>
      </text>
    </comment>
    <comment ref="B51" authorId="0">
      <text>
        <r>
          <rPr>
            <sz val="8"/>
            <rFont val="Tahoma"/>
            <family val="0"/>
          </rPr>
          <t xml:space="preserve"> Uvádí se zaručené úvěry jiného druhu než je uvedeno v řádku 4143 1 </t>
        </r>
      </text>
    </comment>
    <comment ref="B52" authorId="0">
      <text>
        <r>
          <rPr>
            <b/>
            <sz val="8"/>
            <rFont val="Tahoma"/>
            <family val="0"/>
          </rPr>
          <t>Součet řádků 4243 1 až  4243 9</t>
        </r>
      </text>
    </comment>
    <comment ref="B53" authorId="1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54" authorId="1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55" authorId="1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56" authorId="1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57" authorId="1">
      <text>
        <r>
          <rPr>
            <b/>
            <sz val="8"/>
            <rFont val="Tahoma"/>
            <family val="2"/>
          </rPr>
          <t>Součet řádků 4244 1 až 4244 4</t>
        </r>
        <r>
          <rPr>
            <sz val="8"/>
            <rFont val="Tahoma"/>
            <family val="0"/>
          </rPr>
          <t xml:space="preserve">
</t>
        </r>
      </text>
    </comment>
    <comment ref="B58" authorId="1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59" authorId="1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60" authorId="1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61" authorId="1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62" authorId="1">
      <text>
        <r>
          <rPr>
            <b/>
            <sz val="8"/>
            <rFont val="Tahoma"/>
            <family val="2"/>
          </rPr>
          <t>Součet řádků 445 1 až 4245 4</t>
        </r>
        <r>
          <rPr>
            <sz val="8"/>
            <rFont val="Tahoma"/>
            <family val="0"/>
          </rPr>
          <t xml:space="preserve">
</t>
        </r>
      </text>
    </comment>
    <comment ref="B63" authorId="1">
      <text>
        <r>
          <rPr>
            <sz val="8"/>
            <rFont val="Tahoma"/>
            <family val="0"/>
          </rPr>
          <t xml:space="preserve">Uvádí se výdaje státního rozpočtu uvedené v návrhu státního rozpočtu, nebo ve schváleném rozpočtu resp. upraveném rozpočtovými opatřeními
</t>
        </r>
      </text>
    </comment>
    <comment ref="B64" authorId="1">
      <text>
        <r>
          <rPr>
            <sz val="8"/>
            <rFont val="Tahoma"/>
            <family val="0"/>
          </rPr>
          <t xml:space="preserve">Uvádí se převody nečerpaných prostředků v příslušném kalendářním roce do roku následujícíhoi prostřednictvím rezervního fondu podle § 47 zákona č.218/2000 Sb., o rozpočtových pravidlech
</t>
        </r>
      </text>
    </comment>
    <comment ref="B65" authorId="1">
      <text>
        <r>
          <rPr>
            <sz val="8"/>
            <rFont val="Tahoma"/>
            <family val="0"/>
          </rPr>
          <t xml:space="preserve">Uvádí se převody nečerpaných prostředků státního rozúpočtu určených na kofinancování společných projektů ČR a EU v příslušném roce do roku následujícího prostřednictvím Národního fondu. 
</t>
        </r>
      </text>
    </comment>
    <comment ref="B66" authorId="1">
      <text>
        <r>
          <rPr>
            <sz val="8"/>
            <rFont val="Tahoma"/>
            <family val="0"/>
          </rPr>
          <t>Uvádí se prostředky určené na financování programů, rozpočtované v kapitole Operace státních finančních aktiv (prostředky určené zvláštními zákony o přijetí úvěrů ČR apod.) a jejich meziroční převody (nečerpané prostředky v příslušném roce do roku následujícího)</t>
        </r>
      </text>
    </comment>
    <comment ref="B67" authorId="1">
      <text>
        <r>
          <rPr>
            <b/>
            <sz val="8"/>
            <rFont val="Tahoma"/>
            <family val="2"/>
          </rPr>
          <t>Součet řádků 446 1 až 4246 4
 4</t>
        </r>
        <r>
          <rPr>
            <sz val="8"/>
            <rFont val="Tahoma"/>
            <family val="0"/>
          </rPr>
          <t xml:space="preserve">
</t>
        </r>
      </text>
    </comment>
    <comment ref="B68" authorId="0">
      <text>
        <r>
          <rPr>
            <sz val="8"/>
            <rFont val="Tahoma"/>
            <family val="0"/>
          </rPr>
          <t>Uvádí se dotace poskytnuté ze Státního fondu životního prostředí.</t>
        </r>
      </text>
    </comment>
    <comment ref="B69" authorId="2">
      <text>
        <r>
          <rPr>
            <sz val="8"/>
            <rFont val="Tahoma"/>
            <family val="0"/>
          </rPr>
          <t>Uvádí se dotace poskytnuté ze Státního fondu dopravní infrastruktury.</t>
        </r>
      </text>
    </comment>
    <comment ref="B70" authorId="0">
      <text>
        <r>
          <rPr>
            <sz val="8"/>
            <rFont val="Tahoma"/>
            <family val="0"/>
          </rPr>
          <t>Uvádí se dotace poskytnuté ze Státního fondu rozvoje bydlení</t>
        </r>
      </text>
    </comment>
    <comment ref="B71" authorId="0">
      <text>
        <r>
          <rPr>
            <sz val="8"/>
            <rFont val="Tahoma"/>
            <family val="0"/>
          </rPr>
          <t>Uvádí se dotace poskytnuté z jiných než výše uvedených státních fondů</t>
        </r>
      </text>
    </comment>
    <comment ref="B72" authorId="0">
      <text>
        <r>
          <rPr>
            <b/>
            <sz val="8"/>
            <rFont val="Tahoma"/>
            <family val="2"/>
          </rPr>
          <t>Uvádí se součet řádků 4247 1 až 4247 9</t>
        </r>
      </text>
    </comment>
    <comment ref="B73" authorId="1">
      <text>
        <r>
          <rPr>
            <sz val="8"/>
            <rFont val="Tahoma"/>
            <family val="0"/>
          </rPr>
          <t xml:space="preserve">Uvádí se dotace z rozpočtu obce
</t>
        </r>
      </text>
    </comment>
    <comment ref="B74" authorId="1">
      <text>
        <r>
          <rPr>
            <sz val="8"/>
            <rFont val="Tahoma"/>
            <family val="0"/>
          </rPr>
          <t xml:space="preserve">Uvádí se dotace z rozpočtu okresu (pouze do 31.12.2001)
</t>
        </r>
      </text>
    </comment>
    <comment ref="B75" authorId="1">
      <text>
        <r>
          <rPr>
            <sz val="8"/>
            <rFont val="Tahoma"/>
            <family val="0"/>
          </rPr>
          <t xml:space="preserve">Uvádí se dotace z rozpočtu kraje (od 1.1.2002)
</t>
        </r>
      </text>
    </comment>
    <comment ref="B76" authorId="0">
      <text>
        <r>
          <rPr>
            <b/>
            <sz val="8"/>
            <rFont val="Tahoma"/>
            <family val="2"/>
          </rPr>
          <t xml:space="preserve">Uvádí se součet řádků 4218 1 až 4248 3 </t>
        </r>
      </text>
    </comment>
    <comment ref="B77" authorId="1">
      <text>
        <r>
          <rPr>
            <sz val="8"/>
            <rFont val="Tahoma"/>
            <family val="0"/>
          </rPr>
          <t xml:space="preserve">Uvádí se příspěvky přijaté na financování akce na základě příslušné smlouvy o sdružení prostředků
</t>
        </r>
      </text>
    </comment>
    <comment ref="B78" authorId="1">
      <text>
        <r>
          <rPr>
            <sz val="8"/>
            <rFont val="Tahoma"/>
            <family val="0"/>
          </rPr>
          <t xml:space="preserve">Uvádí se dodavatelské úvěry přijaté v systému EPC odsouhlasené správcem programu nebo dodavatelské úvěry přijaté příspěvkovou organizací odsouhlasené MF
</t>
        </r>
      </text>
    </comment>
    <comment ref="B79" authorId="1">
      <text>
        <r>
          <rPr>
            <sz val="8"/>
            <rFont val="Tahoma"/>
            <family val="0"/>
          </rPr>
          <t xml:space="preserve">Uvádí se jiné zdroje tuzemské výše neuvedené
</t>
        </r>
      </text>
    </comment>
    <comment ref="B80" authorId="1">
      <text>
        <r>
          <rPr>
            <b/>
            <sz val="8"/>
            <rFont val="Tahoma"/>
            <family val="2"/>
          </rPr>
          <t>Uvádí se součet řádků 4249 1 až 4249 9</t>
        </r>
        <r>
          <rPr>
            <sz val="8"/>
            <rFont val="Tahoma"/>
            <family val="0"/>
          </rPr>
          <t xml:space="preserve">
</t>
        </r>
      </text>
    </comment>
    <comment ref="B81" authorId="0">
      <text>
        <r>
          <rPr>
            <sz val="8"/>
            <rFont val="Tahoma"/>
            <family val="0"/>
          </rPr>
          <t>Uvádí se dotace poskytnuté z předvstupního fondu EU - PHARE</t>
        </r>
      </text>
    </comment>
    <comment ref="B82" authorId="0">
      <text>
        <r>
          <rPr>
            <sz val="8"/>
            <rFont val="Tahoma"/>
            <family val="0"/>
          </rPr>
          <t xml:space="preserve"> Uvádí se dotace poskytnuté z předvstupního fondu EU - SAPARD</t>
        </r>
      </text>
    </comment>
    <comment ref="B83" authorId="0">
      <text>
        <r>
          <rPr>
            <sz val="8"/>
            <rFont val="Tahoma"/>
            <family val="0"/>
          </rPr>
          <t xml:space="preserve"> Uvádí se dotace poskytnuté z předvstupního fondu EU - ISPA</t>
        </r>
      </text>
    </comment>
    <comment ref="B84" authorId="0">
      <text>
        <r>
          <rPr>
            <sz val="8"/>
            <rFont val="Tahoma"/>
            <family val="0"/>
          </rPr>
          <t xml:space="preserve"> Uvádí se dotace poskytnuté z kohezního fondu EU </t>
        </r>
      </text>
    </comment>
    <comment ref="B85" authorId="0">
      <text>
        <r>
          <rPr>
            <sz val="8"/>
            <rFont val="Tahoma"/>
            <family val="0"/>
          </rPr>
          <t xml:space="preserve">Uvádí se dotace poskytnuté ze strukturálních fondů EU </t>
        </r>
      </text>
    </comment>
    <comment ref="B86" authorId="0">
      <text>
        <r>
          <rPr>
            <sz val="8"/>
            <rFont val="Tahoma"/>
            <family val="0"/>
          </rPr>
          <t xml:space="preserve">Uvádí se prostředky poskytnuté jinými než výše uvedenými fondy EU </t>
        </r>
      </text>
    </comment>
    <comment ref="B87" authorId="0">
      <text>
        <r>
          <rPr>
            <b/>
            <sz val="8"/>
            <rFont val="Tahoma"/>
            <family val="2"/>
          </rPr>
          <t>Součet řádků 4251 až 4251 9</t>
        </r>
      </text>
    </comment>
    <comment ref="B88" authorId="0">
      <text>
        <r>
          <rPr>
            <sz val="8"/>
            <rFont val="Tahoma"/>
            <family val="0"/>
          </rPr>
          <t xml:space="preserve"> Uvádí se prostředky poskytnuté členskými zeměmi na financování bezpečnostních investic schválených orgány NATO.</t>
        </r>
      </text>
    </comment>
    <comment ref="B89" authorId="0">
      <text>
        <r>
          <rPr>
            <sz val="8"/>
            <rFont val="Tahoma"/>
            <family val="0"/>
          </rPr>
          <t xml:space="preserve"> Uvádí se prostředky poskytnuté jinými než výše uvedenými fondy NATO</t>
        </r>
      </text>
    </comment>
    <comment ref="B90" authorId="1">
      <text>
        <r>
          <rPr>
            <b/>
            <sz val="8"/>
            <rFont val="Tahoma"/>
            <family val="2"/>
          </rPr>
          <t>Součet řádků 4252 1 až 4252 9</t>
        </r>
        <r>
          <rPr>
            <sz val="8"/>
            <rFont val="Tahoma"/>
            <family val="0"/>
          </rPr>
          <t xml:space="preserve">
</t>
        </r>
      </text>
    </comment>
    <comment ref="B91" authorId="0">
      <text>
        <r>
          <rPr>
            <sz val="8"/>
            <rFont val="Tahoma"/>
            <family val="0"/>
          </rPr>
          <t xml:space="preserve"> Uvádí se zdroje ze zahraničí, které nelze zařadit do výše uvedených řádků.</t>
        </r>
      </text>
    </comment>
    <comment ref="B92" authorId="0">
      <text>
        <r>
          <rPr>
            <b/>
            <sz val="8"/>
            <rFont val="Tahoma"/>
            <family val="2"/>
          </rPr>
          <t>Součet řádků 4259+ 4252 S+ 4251 S+4249 S+4248 S+4247 S+4245 S+4244 S+4243 S+4242+4241</t>
        </r>
      </text>
    </comment>
    <comment ref="G24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</t>
        </r>
      </text>
    </comment>
    <comment ref="I24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</t>
        </r>
      </text>
    </comment>
    <comment ref="J24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J17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K17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</t>
        </r>
      </text>
    </comment>
    <comment ref="L17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M17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
</t>
        </r>
      </text>
    </comment>
    <comment ref="I16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cíl č. 8 - 12,741
</t>
        </r>
      </text>
    </comment>
    <comment ref="G25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6,847 - munice</t>
        </r>
      </text>
    </comment>
    <comment ref="G37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11, 777 + 6,847 - 4,563=14,061
11,777 je rezerva programu 2004 převedana rezervním fondem do roku 2005
6, 847 je snížení fin. prostředků na nákup munice
4,563 je potřebná fin. částka v roce 2005 na pořízení AMRAAM, která není alokovaná ve střednědobém plánu MO</t>
        </r>
      </text>
    </comment>
    <comment ref="F9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platy = 6,210
snížení o rozdíl "služební cesty" -"kurzy"= 7,422</t>
        </r>
      </text>
    </comment>
    <comment ref="G9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platy 4,738
a navýšení o 3, 267, tj, rezerva akce 2078630002</t>
        </r>
      </text>
    </comment>
    <comment ref="I9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platy
</t>
        </r>
      </text>
    </comment>
    <comment ref="K9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platy
</t>
        </r>
      </text>
    </comment>
    <comment ref="M9" authorId="3">
      <text>
        <r>
          <rPr>
            <b/>
            <sz val="8"/>
            <rFont val="Tahoma"/>
            <family val="0"/>
          </rPr>
          <t>wochovah:</t>
        </r>
        <r>
          <rPr>
            <sz val="8"/>
            <rFont val="Tahoma"/>
            <family val="0"/>
          </rPr>
          <t xml:space="preserve">
snížení o platy
</t>
        </r>
      </text>
    </comment>
  </commentList>
</comments>
</file>

<file path=xl/comments5.xml><?xml version="1.0" encoding="utf-8"?>
<comments xmlns="http://schemas.openxmlformats.org/spreadsheetml/2006/main">
  <authors>
    <author>MF</author>
    <author>Podhorn? Karel </author>
  </authors>
  <commentList>
    <comment ref="B24" authorId="0">
      <text>
        <r>
          <rPr>
            <b/>
            <sz val="8"/>
            <rFont val="Tahoma"/>
            <family val="2"/>
          </rPr>
          <t>Součet řádků  432 S+4330+4331+4332+4333</t>
        </r>
      </text>
    </comment>
    <comment ref="G5" authorId="1">
      <text>
        <r>
          <rPr>
            <b/>
            <sz val="8"/>
            <rFont val="Tahoma"/>
            <family val="2"/>
          </rPr>
          <t>Aktuální rok - vkládá se na listu P41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Podhorn? Karel </author>
  </authors>
  <commentList>
    <comment ref="H5" authorId="0">
      <text>
        <r>
          <rPr>
            <b/>
            <sz val="8"/>
            <rFont val="Tahoma"/>
            <family val="2"/>
          </rPr>
          <t>Aktuální rok - vkládá se na listu P41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PODHORNYK</author>
  </authors>
  <commentList>
    <comment ref="N157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</commentList>
</comments>
</file>

<file path=xl/comments9.xml><?xml version="1.0" encoding="utf-8"?>
<comments xmlns="http://schemas.openxmlformats.org/spreadsheetml/2006/main">
  <authors>
    <author>PODHORNYK</author>
  </authors>
  <commentList>
    <comment ref="N160" authorId="0">
      <text>
        <r>
          <rPr>
            <sz val="8"/>
            <rFont val="Tahoma"/>
            <family val="0"/>
          </rPr>
          <t xml:space="preserve">Finanční potřeby realizace závazných parametrů podprogramu
</t>
        </r>
      </text>
    </comment>
    <comment ref="N164" authorId="0">
      <text>
        <r>
          <rPr>
            <sz val="8"/>
            <rFont val="Tahoma"/>
            <family val="0"/>
          </rPr>
          <t xml:space="preserve">Podíl fin.potřeb realizaizace závazných parametrů podprogramu  na celkových fin.potřebách programu. 
</t>
        </r>
      </text>
    </comment>
  </commentList>
</comments>
</file>

<file path=xl/sharedStrings.xml><?xml version="1.0" encoding="utf-8"?>
<sst xmlns="http://schemas.openxmlformats.org/spreadsheetml/2006/main" count="2510" uniqueCount="477">
  <si>
    <t>č.ř.</t>
  </si>
  <si>
    <t>ISPROFIN</t>
  </si>
  <si>
    <t>Základní údaje programu</t>
  </si>
  <si>
    <t>P40</t>
  </si>
  <si>
    <t xml:space="preserve">  IDENTIFIKAČNÍ ÚDAJE PROGRAMU </t>
  </si>
  <si>
    <t xml:space="preserve"> Program vedený v ISPROFIN pod evidenčním číslem :</t>
  </si>
  <si>
    <t xml:space="preserve"> Název programu :</t>
  </si>
  <si>
    <t xml:space="preserve">  Kód priority programu  :</t>
  </si>
  <si>
    <t xml:space="preserve"> Správce :</t>
  </si>
  <si>
    <t xml:space="preserve">         IČO :</t>
  </si>
  <si>
    <t xml:space="preserve">  TERMÍNY PŘÍPRAVY A REALIZACE PROGRAMU (dvojčíslí měsíce a roku) :</t>
  </si>
  <si>
    <t xml:space="preserve"> Název etapy</t>
  </si>
  <si>
    <t xml:space="preserve"> zahájení</t>
  </si>
  <si>
    <t>dokončení</t>
  </si>
  <si>
    <t xml:space="preserve"> Vypracování dokumentace programu </t>
  </si>
  <si>
    <t xml:space="preserve"> Projednání dokumentace programu s ministerstvem financí</t>
  </si>
  <si>
    <t xml:space="preserve"> Projednání dokumentace programu ve vládě</t>
  </si>
  <si>
    <t xml:space="preserve"> Realizace programu </t>
  </si>
  <si>
    <t xml:space="preserve"> Projednání návrhu zprávy o realizaci programu ve vládě</t>
  </si>
  <si>
    <t xml:space="preserve">  ČLENĚNÍ PROGRAMU NA PODPROGRAMY</t>
  </si>
  <si>
    <t xml:space="preserve">  Název podprogramu</t>
  </si>
  <si>
    <t xml:space="preserve"> Evidenční číslo</t>
  </si>
  <si>
    <t xml:space="preserve">  PŘILOŽENÉ DOKUMENTY :</t>
  </si>
  <si>
    <t>Specifikace věcných cílů programu</t>
  </si>
  <si>
    <t>počet listů :</t>
  </si>
  <si>
    <t xml:space="preserve">Technickoekonomické zdůvodnění cílů programu a požadované výše účasti  státního rozpočtu na jeho financování </t>
  </si>
  <si>
    <t>Obsah a kritéria hodnocení žádostí o poskytnutí dotací</t>
  </si>
  <si>
    <t>Pravidla pro poskytování záloh a úhradu faktur za provedené práce a dodávky z prostředků státního rozpočtu</t>
  </si>
  <si>
    <t>Vyhodnocení efektivnosti zdrojů vynaložených na přípravu a realizaci programu</t>
  </si>
  <si>
    <t xml:space="preserve">  Poznámky :</t>
  </si>
  <si>
    <t xml:space="preserve"> Vypracoval :</t>
  </si>
  <si>
    <t xml:space="preserve"> telefon :</t>
  </si>
  <si>
    <t xml:space="preserve"> Razítko a podpis :</t>
  </si>
  <si>
    <t xml:space="preserve"> Přiložené formuláře *)  :  </t>
  </si>
  <si>
    <t>P 42</t>
  </si>
  <si>
    <t xml:space="preserve"> Schválil :</t>
  </si>
  <si>
    <t xml:space="preserve">    ISPROFIN</t>
  </si>
  <si>
    <t xml:space="preserve">  Bilance investičních potřeb programu a zdrojů jejich financování</t>
  </si>
  <si>
    <t>P 41</t>
  </si>
  <si>
    <t>Skut.</t>
  </si>
  <si>
    <t xml:space="preserve"> Plánované plnění:</t>
  </si>
  <si>
    <t>do 31.12.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</si>
  <si>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</si>
  <si>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</si>
  <si>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</si>
  <si>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</si>
  <si>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</si>
  <si>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ve výstavbě</t>
  </si>
  <si>
    <t xml:space="preserve">  Náklady projektové  dokumentace</t>
  </si>
  <si>
    <t xml:space="preserve">  Náklady na výkupy pozemků určených k zástavbě</t>
  </si>
  <si>
    <t xml:space="preserve">  Náklady na výkupy nemovitostí podmiňující výstavbu</t>
  </si>
  <si>
    <t xml:space="preserve">  Jiné náklady přípravy a zabezpečení výstavby</t>
  </si>
  <si>
    <t>S</t>
  </si>
  <si>
    <t xml:space="preserve"> Náklady přípravy a zabezpečení výstavby</t>
  </si>
  <si>
    <t xml:space="preserve"> Náklady stavební části stavby</t>
  </si>
  <si>
    <t xml:space="preserve"> Náklady technologické části stavby</t>
  </si>
  <si>
    <t xml:space="preserve">  Náklady na dopravní prostředky</t>
  </si>
  <si>
    <t xml:space="preserve">  Náklady na výpočetní techniku</t>
  </si>
  <si>
    <t xml:space="preserve">  Náklady na vojenskou techniku a zařízení</t>
  </si>
  <si>
    <t xml:space="preserve">  Náklady na zdravotnickou techniku a zařízení</t>
  </si>
  <si>
    <t xml:space="preserve">  Náklady na jiné než výše uvedené stroje a zařízení</t>
  </si>
  <si>
    <t xml:space="preserve"> Náklady na stroje a zařízení </t>
  </si>
  <si>
    <t xml:space="preserve">  Náklady na programové vybavení</t>
  </si>
  <si>
    <t xml:space="preserve">  Náklady na ocenitelná práva</t>
  </si>
  <si>
    <t xml:space="preserve">  Nákl.na nehmotné výsledky výzkumné a obd.činnosti</t>
  </si>
  <si>
    <t xml:space="preserve">  Nákl.na nehmot.dlouhodobý majetek výše neuvedený</t>
  </si>
  <si>
    <t xml:space="preserve"> Náklady na nehmotný investiční majetek </t>
  </si>
  <si>
    <t xml:space="preserve">  Náklady na pěstitelské celky trvalých porostů</t>
  </si>
  <si>
    <t xml:space="preserve">  Odvody a poplatky za odnětí zemědělské a lesní půdy</t>
  </si>
  <si>
    <t xml:space="preserve">  Náklady úplatného převodu pozemků</t>
  </si>
  <si>
    <t xml:space="preserve">  Náklady úplatného převodu nemovitostí</t>
  </si>
  <si>
    <t xml:space="preserve">  Úroky z úvěrů bez státní záruky</t>
  </si>
  <si>
    <t xml:space="preserve">  Úroky z úvěrů se státní zárukou</t>
  </si>
  <si>
    <t xml:space="preserve">  Úroky z dodavatelských úvěrů</t>
  </si>
  <si>
    <t xml:space="preserve">  Náklady na zajištění dodávek energií zahrnované do HIM</t>
  </si>
  <si>
    <t xml:space="preserve">  Ostatní investiční náklady výše neuvedené</t>
  </si>
  <si>
    <t xml:space="preserve"> Investiční náklady ostatní celkem </t>
  </si>
  <si>
    <t xml:space="preserve"> REZERVA na úhradu investičních nákladů</t>
  </si>
  <si>
    <t xml:space="preserve"> INVESTIČNÍ NÁKLADY CELKEM</t>
  </si>
  <si>
    <t xml:space="preserve"> Splátky návratných fin.výpomocí ze stát.rozpočtu</t>
  </si>
  <si>
    <t xml:space="preserve"> Splátky úvěrů poskytnutých se státní zárukou</t>
  </si>
  <si>
    <t xml:space="preserve"> Splátky úvěrů poskytnutých bez státní záruky</t>
  </si>
  <si>
    <t xml:space="preserve">  Příspěvky poskytnuté na sdruženou akci</t>
  </si>
  <si>
    <t xml:space="preserve">  Splátky dodavatelských úvěrů</t>
  </si>
  <si>
    <t xml:space="preserve">  Jiné investiční potřeby výše neuvedené</t>
  </si>
  <si>
    <t xml:space="preserve"> Ostatní investiční potřeby </t>
  </si>
  <si>
    <t xml:space="preserve"> SOUHRN INVESTIČNÍCH POTŘEB </t>
  </si>
  <si>
    <t xml:space="preserve"> Vlastní zdroje účastníka programu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</si>
  <si>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</si>
  <si>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</si>
  <si>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</si>
  <si>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</si>
  <si>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</si>
  <si>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</si>
  <si>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okresu</t>
  </si>
  <si>
    <t xml:space="preserve"> Dotace z rozpočtu kraje</t>
  </si>
  <si>
    <t xml:space="preserve"> Dotace z územních rozpočtů</t>
  </si>
  <si>
    <t xml:space="preserve"> Příspěvky přijaté na sdruženou akci</t>
  </si>
  <si>
    <t xml:space="preserve"> Dodavatelské úvěry</t>
  </si>
  <si>
    <t xml:space="preserve"> Dotace z fondu PHARE</t>
  </si>
  <si>
    <t xml:space="preserve"> Dotace z fondu SAPARD</t>
  </si>
  <si>
    <t xml:space="preserve"> Dotace z fondu ISPA</t>
  </si>
  <si>
    <t xml:space="preserve"> Dotace z kohezního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</si>
  <si>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</si>
  <si>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</si>
  <si>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</si>
  <si>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Dotace z fondu NATO na bezpečnostní investice</t>
  </si>
  <si>
    <t xml:space="preserve"> Dotace z jiných fondů NATO</t>
  </si>
  <si>
    <t xml:space="preserve"> Dotace z fondů NATO</t>
  </si>
  <si>
    <t xml:space="preserve"> Jiné zahraniční zdroje výše neuvedené</t>
  </si>
  <si>
    <t xml:space="preserve">  Bilance neinvestičních potřeb programu a zdrojů jejich financování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</si>
  <si>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</si>
  <si>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</si>
  <si>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</si>
  <si>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</si>
  <si>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</si>
  <si>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</si>
  <si>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</si>
  <si>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</si>
  <si>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</si>
  <si>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</si>
  <si>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</si>
  <si>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</si>
  <si>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na dopravní prostředky</t>
  </si>
  <si>
    <t xml:space="preserve"> Náklady na výpočetní techniku</t>
  </si>
  <si>
    <t xml:space="preserve"> Náklady na vojenskou techniku a zařízení</t>
  </si>
  <si>
    <t xml:space="preserve"> Náklady na jiný než uvedený drobný hmotný inv.majetek 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</si>
  <si>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</si>
  <si>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</si>
  <si>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</si>
  <si>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</si>
  <si>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Úroky z úvěrů bez státní záruky</t>
  </si>
  <si>
    <t xml:space="preserve"> Úroky z úvěrů se státní zárukou</t>
  </si>
  <si>
    <t xml:space="preserve"> Úroky z dodavatelských úvěrů</t>
  </si>
  <si>
    <t xml:space="preserve"> Ostatní 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</si>
  <si>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</si>
  <si>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</si>
  <si>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</si>
  <si>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Příspěvky poskytnuté na sdruženou akci</t>
  </si>
  <si>
    <t xml:space="preserve"> Splátky dodavatelských úvěrů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</si>
  <si>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</si>
  <si>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</si>
  <si>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</si>
  <si>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Úvěry poskytnuté bez státní záruky</t>
  </si>
  <si>
    <t xml:space="preserve"> Úvěry poskytnuté se stát.zárukou ostatní výše neuvedené</t>
  </si>
  <si>
    <t xml:space="preserve"> Úvěry poskytnuté se státní zárukou</t>
  </si>
  <si>
    <t xml:space="preserve"> Jiné cizí zdroje tuzemské </t>
  </si>
  <si>
    <t xml:space="preserve"> Jiné zdroje tuzemské výše neuvedené</t>
  </si>
  <si>
    <t xml:space="preserve"> SOUHRN NEINVESTIČNÍCH ZDROJŮ </t>
  </si>
  <si>
    <t xml:space="preserve"> Náklady na nehmotný majetek</t>
  </si>
  <si>
    <t xml:space="preserve"> Náklady na movitý hmotný majetek</t>
  </si>
  <si>
    <t xml:space="preserve"> Náklady přípravy a zabezpečení akcí programu</t>
  </si>
  <si>
    <t xml:space="preserve"> Ostatní investiční a neinvestiční náklady</t>
  </si>
  <si>
    <t xml:space="preserve"> Náklady na reprodukci stavební části staveb</t>
  </si>
  <si>
    <t xml:space="preserve"> Náklady na reprodukci technologické části staveb</t>
  </si>
  <si>
    <t xml:space="preserve"> Rezerva na úhradu nákladů akcí programu</t>
  </si>
  <si>
    <t xml:space="preserve"> INVESTIČNÍ A NEINVEST. NÁKLADY CELKEM</t>
  </si>
  <si>
    <t xml:space="preserve"> Náklady údržby a oprav stavební části staveb</t>
  </si>
  <si>
    <t xml:space="preserve"> Nákl.údržby a oprav technologické části staveb</t>
  </si>
  <si>
    <t xml:space="preserve"> SOUHRN ZDROJŮ FIN.PROGRAMU </t>
  </si>
  <si>
    <t xml:space="preserve"> SOUHRN POTŘEB FIN.PROGRAMU </t>
  </si>
  <si>
    <t xml:space="preserve"> Ostatní finanční potřeby fin. programu </t>
  </si>
  <si>
    <t>P 44</t>
  </si>
  <si>
    <t xml:space="preserve"> Návratné finanční výpomoci ze stát.rozpočtu (NFV)</t>
  </si>
  <si>
    <t xml:space="preserve"> NFV - převody prostřednictvím rezervního fondu</t>
  </si>
  <si>
    <t xml:space="preserve"> NFV - převody prostřednictvím Státních finančních aktiv</t>
  </si>
  <si>
    <t xml:space="preserve"> NFV - převody prostřednictvím Národního fondu</t>
  </si>
  <si>
    <t xml:space="preserve"> Systémově určené výdaje státního rozpočtu (SUV)</t>
  </si>
  <si>
    <t xml:space="preserve"> NFV poskytnuté z rozpočtu kapitoly správce programu</t>
  </si>
  <si>
    <t xml:space="preserve"> SUV poskytnuté z rozpočtu kapitoly správce programu</t>
  </si>
  <si>
    <t xml:space="preserve"> SUV - převody prostřednictvím rezervního fondu</t>
  </si>
  <si>
    <t xml:space="preserve"> SUV - převody prostřednictvím Národního fondu</t>
  </si>
  <si>
    <t xml:space="preserve"> SUV - převody prostřednictvím Státních finančních aktiv</t>
  </si>
  <si>
    <t xml:space="preserve"> Individuálně posuzované výdaje stát.rozpočtu (IPV)</t>
  </si>
  <si>
    <t xml:space="preserve"> IPV poskytnuté z rozpočtu kapitoly správce programu</t>
  </si>
  <si>
    <t xml:space="preserve"> IPV - převody prostřednictvím rezervního fondu</t>
  </si>
  <si>
    <t xml:space="preserve"> IPV - převody prostřednictvím Národního fondu</t>
  </si>
  <si>
    <t xml:space="preserve"> IPV - převody prostřednictvím Státních finančních aktiv</t>
  </si>
  <si>
    <t xml:space="preserve"> Jiné finanční potřeby programu</t>
  </si>
  <si>
    <t xml:space="preserve"> Ostatní zdroje financování programu</t>
  </si>
  <si>
    <t>P</t>
  </si>
  <si>
    <t xml:space="preserve"> Splátky jistiny úvěrů se státní zárukou</t>
  </si>
  <si>
    <t xml:space="preserve"> Čerpání úvěrů se státní zárukou</t>
  </si>
  <si>
    <t xml:space="preserve"> Výdaje státního rozpočtu celkem</t>
  </si>
  <si>
    <t xml:space="preserve"> Čerpání úvěrů přijatých ČR</t>
  </si>
  <si>
    <t xml:space="preserve"> Splátky jistiny úvěrů přijatých ČR</t>
  </si>
  <si>
    <t xml:space="preserve"> Úroky z úvěrů se státní zárukou - propočet z % sazby</t>
  </si>
  <si>
    <t xml:space="preserve"> Úroky z úvěru přijatého ČR - propočet ze sazby  v %</t>
  </si>
  <si>
    <t xml:space="preserve"> Náklady bankovních služeb - propočet podílem v %</t>
  </si>
  <si>
    <t>P49</t>
  </si>
  <si>
    <t xml:space="preserve">  IČO :</t>
  </si>
  <si>
    <t>Schválené parametry programu</t>
  </si>
  <si>
    <t>závaznost *)</t>
  </si>
  <si>
    <t xml:space="preserve">  TERMÍNY PŘÍPRAVY A REALIZACE PROGRAMU (měsíc a rok) :</t>
  </si>
  <si>
    <t>MAX</t>
  </si>
  <si>
    <t>Č.řádku</t>
  </si>
  <si>
    <t xml:space="preserve"> UKAZATELE FINANCOVÁNÍ PROGRAMU (v mil.Kč)</t>
  </si>
  <si>
    <t>hodnota ukazatele</t>
  </si>
  <si>
    <t>závaznost ukazatele</t>
  </si>
  <si>
    <t>Číslo řádku</t>
  </si>
  <si>
    <t xml:space="preserve"> SOUHRN ZDROJŮ FINANCOVÁNÍ PROGRAMU </t>
  </si>
  <si>
    <t xml:space="preserve"> Výdaje státního rozpočtu spojené s poskytnutím záruky</t>
  </si>
  <si>
    <t xml:space="preserve"> Výdaje státního rozpočtu spojené s přijetím úvěru ČR</t>
  </si>
  <si>
    <t>Číslo</t>
  </si>
  <si>
    <t>řádku</t>
  </si>
  <si>
    <t xml:space="preserve"> Název parametru</t>
  </si>
  <si>
    <t>Výchozí</t>
  </si>
  <si>
    <t>Cílový</t>
  </si>
  <si>
    <t>Závaznost</t>
  </si>
  <si>
    <t>rok (VR)</t>
  </si>
  <si>
    <t>rok (CR)</t>
  </si>
  <si>
    <t xml:space="preserve"> MINISTERSTVO FINANCÍ - odbor :</t>
  </si>
  <si>
    <t>datum :</t>
  </si>
  <si>
    <t>Evid.č. :</t>
  </si>
  <si>
    <t xml:space="preserve"> údaje v mil.Kč </t>
  </si>
  <si>
    <t>Ukazatel</t>
  </si>
  <si>
    <t xml:space="preserve"> Úvěry se státní zárukou přijaté ČKA nebo ČMZRB</t>
  </si>
  <si>
    <t>Obsah buněk s barevným pozadím (žlutá = přenosy, zelená = součty) se vytvoří automaticky z</t>
  </si>
  <si>
    <t xml:space="preserve">nemají barevné pozadí. Sazby úrokové a bankovních služeb se vkládají do buněk označenách </t>
  </si>
  <si>
    <t>dvojitou čarou, v řádcích 4491 4, 4491 5, 4492 4 a 4492 5. Obsah buněk označených hnědým</t>
  </si>
  <si>
    <t>Tento list kompletně vypracuje MF (návrh pak odvětvový odbor) z podkladů obsažených v návrhu</t>
  </si>
  <si>
    <t>dokumentace programu. Nevyplňují se barevně vyznačené buňky, jelikož jsou vytvořeny přenosem</t>
  </si>
  <si>
    <t>x = evidenční číslo programu; y = A až E podle toho, ke které části form.E1/2002 data patří;</t>
  </si>
  <si>
    <t>T 1 (viz metodický pokyn 113/124 894/2002), v elektronické podobě Ing.A.Zańkovi !</t>
  </si>
  <si>
    <t xml:space="preserve">    Jedná se o soubor formulářů, které budou součástí dokumentace posuzování návrhů dokumentací programů na </t>
  </si>
  <si>
    <t>MF, vypracované z podkladů předložených správcem programu v rozsahu Přílohy č.1 vyhlášky č.40/2001 Sb.</t>
  </si>
  <si>
    <t xml:space="preserve">  Název ukazatele </t>
  </si>
  <si>
    <t>pozadím se propočítá. Tento list kompletně vypracuje MF (návrh pak odvětvový odbor).</t>
  </si>
  <si>
    <t xml:space="preserve"> podpis :</t>
  </si>
  <si>
    <t xml:space="preserve">  Kód priority  :</t>
  </si>
  <si>
    <t xml:space="preserve">a) "řádek 4121S, sloupec E" a "řádek 4129, sloupec M" (investiční náklady vč.rezervy);   </t>
  </si>
  <si>
    <t xml:space="preserve">b) "řádek 4130, sloupec E" a "řádek 4133 2, sloupec M" (investiční potřeby);   </t>
  </si>
  <si>
    <t xml:space="preserve">c) "řádek 4141, sloupec E" a "řádek 4143 9, sloupec M" (1.část zdrojů);   </t>
  </si>
  <si>
    <t xml:space="preserve">e) "řádek 4147, sloupec E" a "řádek 4259, sloupec M" (3.část zdrojů);   </t>
  </si>
  <si>
    <t>d) jednotlivé řádky 4144, 4145 a 4146 ve sl.E až M  (2.část zdrojů - výdaje státního rozpočtu);</t>
  </si>
  <si>
    <t>vloží do příslušného řádku 4144 1 nebo 4144 4 (úvěry přijaté ČR) atd. V některých případech bude</t>
  </si>
  <si>
    <t>4144 1 a 4144 4, 4145 1 a 4145 4, 4146 1 a 4146 4.</t>
  </si>
  <si>
    <t xml:space="preserve">   *) nehodící se vymažte !</t>
  </si>
  <si>
    <t xml:space="preserve"> SOUHRN INVESTIČNÍCH ZDROJŮ </t>
  </si>
  <si>
    <t>celkem</t>
  </si>
  <si>
    <t>Vybrané údaje v dalších letech</t>
  </si>
  <si>
    <t xml:space="preserve"> Objem prostředků uvolňovaných vybranou bankou</t>
  </si>
  <si>
    <t xml:space="preserve"> Neuhrazené splátky jistiny úvěrů se státní zárukou</t>
  </si>
  <si>
    <t xml:space="preserve"> Neuhrazené splátky jistiny úvěrů přijatého ČR</t>
  </si>
  <si>
    <t>MIN</t>
  </si>
  <si>
    <t>Měrná</t>
  </si>
  <si>
    <t>jednotka</t>
  </si>
  <si>
    <t>počet</t>
  </si>
  <si>
    <t>v CR *)</t>
  </si>
  <si>
    <t>tis.Kč/rok</t>
  </si>
  <si>
    <t xml:space="preserve"> TECHNICKO-EKONOMICKÉ PARAMETRY POŘÍZENÍ A PROVOZOVÁNÍ MAJETKU (v cenách VR)  :</t>
  </si>
  <si>
    <t xml:space="preserve"> TECHNICKO-EKONOMICKÉ PARAMETRY STAVU VYBAVENÍ MAJETKEM :</t>
  </si>
  <si>
    <r>
      <t xml:space="preserve">Z podkladů předaných resortem v elektronické podobě překopírovat nebo přepsat obsah form. </t>
    </r>
    <r>
      <rPr>
        <b/>
        <sz val="10"/>
        <rFont val="Arial CE"/>
        <family val="2"/>
      </rPr>
      <t>P40</t>
    </r>
    <r>
      <rPr>
        <sz val="10"/>
        <rFont val="Arial CE"/>
        <family val="0"/>
      </rPr>
      <t xml:space="preserve">  </t>
    </r>
  </si>
  <si>
    <r>
      <t>do listu</t>
    </r>
    <r>
      <rPr>
        <b/>
        <sz val="10"/>
        <rFont val="Arial CE"/>
        <family val="2"/>
      </rPr>
      <t xml:space="preserve"> P 40</t>
    </r>
    <r>
      <rPr>
        <sz val="10"/>
        <rFont val="Arial CE"/>
        <family val="2"/>
      </rPr>
      <t>.</t>
    </r>
  </si>
  <si>
    <r>
      <t xml:space="preserve">Z podkladů předaných resortem v elektronické podobě přepsat nebo překopírovat obsah form. </t>
    </r>
    <r>
      <rPr>
        <b/>
        <sz val="10"/>
        <rFont val="Arial CE"/>
        <family val="2"/>
      </rPr>
      <t>P41,</t>
    </r>
  </si>
  <si>
    <t>kopíruje se částech tj.tabulky o souřadnicích (levý horní roh a pravý dolní roh) :</t>
  </si>
  <si>
    <t xml:space="preserve">Uvedené oblasti se pak vkládají do odpovídající části listu P41 s tím, že řádky 4144 až 4146 se </t>
  </si>
  <si>
    <r>
      <t xml:space="preserve">Z podkladů předaných resortem v elektronické podobě přepsat nebo překopírovat obsah listu </t>
    </r>
    <r>
      <rPr>
        <b/>
        <sz val="10"/>
        <rFont val="Arial CE"/>
        <family val="2"/>
      </rPr>
      <t>P42,</t>
    </r>
  </si>
  <si>
    <t>ks</t>
  </si>
  <si>
    <t xml:space="preserve"> Podprogram :</t>
  </si>
  <si>
    <t xml:space="preserve">*) Závaznost ukazatele vyjádřená jako MAX = maximální hodnota, nebo MIN = minimální hodnota, nebo tolerančním </t>
  </si>
  <si>
    <t xml:space="preserve"> Poznámky:</t>
  </si>
  <si>
    <t>tis.Kč/ks</t>
  </si>
  <si>
    <t>Povinně se</t>
  </si>
  <si>
    <t>uvádí v ř.</t>
  </si>
  <si>
    <t>RA 80 **)</t>
  </si>
  <si>
    <t xml:space="preserve"> nově pořízené</t>
  </si>
  <si>
    <t xml:space="preserve">  Poznámky : </t>
  </si>
  <si>
    <t>Kontrolní</t>
  </si>
  <si>
    <t>propočet</t>
  </si>
  <si>
    <t>netiskne se !</t>
  </si>
  <si>
    <t xml:space="preserve">Změna </t>
  </si>
  <si>
    <t>stavu</t>
  </si>
  <si>
    <t xml:space="preserve">  Pozn.:</t>
  </si>
  <si>
    <t>401A</t>
  </si>
  <si>
    <t>401B</t>
  </si>
  <si>
    <t>401C</t>
  </si>
  <si>
    <t>401D</t>
  </si>
  <si>
    <t>401E</t>
  </si>
  <si>
    <t>401F</t>
  </si>
  <si>
    <t>401G</t>
  </si>
  <si>
    <t>401H</t>
  </si>
  <si>
    <t>401I</t>
  </si>
  <si>
    <t>401J</t>
  </si>
  <si>
    <t>401K</t>
  </si>
  <si>
    <t>401L</t>
  </si>
  <si>
    <t>401M</t>
  </si>
  <si>
    <t>401N</t>
  </si>
  <si>
    <t>401O</t>
  </si>
  <si>
    <t>401P</t>
  </si>
  <si>
    <t>401Q</t>
  </si>
  <si>
    <t>401R</t>
  </si>
  <si>
    <t>401S</t>
  </si>
  <si>
    <t>401T</t>
  </si>
  <si>
    <t>401U</t>
  </si>
  <si>
    <t>401V</t>
  </si>
  <si>
    <t>401W</t>
  </si>
  <si>
    <t>401X</t>
  </si>
  <si>
    <t>401Y</t>
  </si>
  <si>
    <t>401Z</t>
  </si>
  <si>
    <t>PP5</t>
  </si>
  <si>
    <t>PP6</t>
  </si>
  <si>
    <t xml:space="preserve">  **) číslo řádku formuláře RA 80 (8011 až 8099) a v tomto řádku se používá povinně při pořizování dat ISPROFIN u </t>
  </si>
  <si>
    <t xml:space="preserve">      jednotlivých akcí (projektů)</t>
  </si>
  <si>
    <t xml:space="preserve">   hranice tolerančního pole stanovena.</t>
  </si>
  <si>
    <r>
      <t xml:space="preserve">   polem ve tvaru TP(x; y) při 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</si>
  <si>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  uvedené v ve sl. "CR", resp.ve sl. "V období realizace programu". Pokud je uvedeno "x" nebo "y" pak není příslušná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</si>
  <si>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</si>
  <si>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</si>
  <si>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</si>
  <si>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</si>
  <si>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</si>
  <si>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</si>
  <si>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</si>
  <si>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</si>
  <si>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</si>
  <si>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</si>
  <si>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</si>
  <si>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průměrné náklady </t>
  </si>
  <si>
    <t xml:space="preserve">Parametry </t>
  </si>
  <si>
    <t xml:space="preserve">stanovené </t>
  </si>
  <si>
    <t>M F</t>
  </si>
  <si>
    <t xml:space="preserve"> SOUHRN POTŘEB FINANCOVÁNÍ PROGRAMU </t>
  </si>
  <si>
    <t xml:space="preserve"> Návratné fin.výpomoci ze stát.rozpočtu (NFV)</t>
  </si>
  <si>
    <t xml:space="preserve"> Systémově určené výdaje stát.rozpočtu (SUV)</t>
  </si>
  <si>
    <t xml:space="preserve"> Individuálně posuz.výdaje stát.rozpočtu (IPV)</t>
  </si>
  <si>
    <t>List 40 :</t>
  </si>
  <si>
    <t>List 41 :</t>
  </si>
  <si>
    <t>List 42 :</t>
  </si>
  <si>
    <t>List 43 :</t>
  </si>
  <si>
    <t>List 44 :</t>
  </si>
  <si>
    <t>List 49 :</t>
  </si>
  <si>
    <t>Je součtem listů 41 a 42 a vytvoří se automaticky po vytvoření listů 41 a 42.</t>
  </si>
  <si>
    <t>z údajů listu 43. Ministerstvo financí vkládá údaje do buněk řádků 4491 až 4493 a to těch, které</t>
  </si>
  <si>
    <t>třeba údaje předložené resorty v uvedených řádcích rozdělit do více řádků listu 41, tj. do řádků</t>
  </si>
  <si>
    <t>kopíruje se obdobným postupem jako je popsáno výše u listu 41.</t>
  </si>
  <si>
    <t>z listu 43 a 44. List 49 je první z řady tabulek, které obsahují závazné parametry programu, v tomto</t>
  </si>
  <si>
    <t>případě potřeb a zdrojů financování programu, přikládaných k expedici, kterou MF dokumentaci</t>
  </si>
  <si>
    <t>programu schválí.</t>
  </si>
  <si>
    <t>Listy 1 až 9</t>
  </si>
  <si>
    <t>a  A až K :</t>
  </si>
  <si>
    <t>Tyto listy jsou modifikací formuláře P 50 a vypracuje je MF. Se správci programů lze dohodnout, že</t>
  </si>
  <si>
    <t>je předloží namísto formulářů P 50 (bez sloupce "Parametry stanovené MF) a MF (návrh vypracuje</t>
  </si>
  <si>
    <t xml:space="preserve">odvětvový odbor) doplní uvedený sloupec. Relevantní listy se pak přikládají za list 49 k expedici a </t>
  </si>
  <si>
    <t>sada závazných parametrů programu je pak kompletní.</t>
  </si>
  <si>
    <t>Takto vypracovaná sada formulářů (celý soubor) pod názvem "DP04xy"  se zasílá v kroku</t>
  </si>
  <si>
    <t xml:space="preserve"> KAPACITY A TECHNICKO-EKONOMICKÉ PARAMETRY STAVU VYBAVENÍ MAJETKEM :</t>
  </si>
  <si>
    <t>Listy 591</t>
  </si>
  <si>
    <t>až 599 :</t>
  </si>
  <si>
    <t>Tyto listy obsahují záznam o sadě parametrů, které budou používány na listech 1 až 9, A až K</t>
  </si>
  <si>
    <t>dohodnutých MF se správcem programu</t>
  </si>
  <si>
    <t>Pokyny pro práci s formuláři P 40 až P 49 a P 5xy, které jsou dokumentací archivovanou MF</t>
  </si>
  <si>
    <t>Počet</t>
  </si>
  <si>
    <t>jednotek</t>
  </si>
  <si>
    <t>měrných</t>
  </si>
  <si>
    <t>PP 1</t>
  </si>
  <si>
    <t>PP 2</t>
  </si>
  <si>
    <t>PP 3</t>
  </si>
  <si>
    <t>PP 4</t>
  </si>
  <si>
    <t>PP 7</t>
  </si>
  <si>
    <t>PP 8</t>
  </si>
  <si>
    <t>PP 9</t>
  </si>
  <si>
    <t>PP A</t>
  </si>
  <si>
    <t>PP B</t>
  </si>
  <si>
    <t>PP C</t>
  </si>
  <si>
    <t>PP D</t>
  </si>
  <si>
    <t>PP E</t>
  </si>
  <si>
    <t>PP F</t>
  </si>
  <si>
    <t>PP G</t>
  </si>
  <si>
    <t>PP H</t>
  </si>
  <si>
    <t xml:space="preserve">PP I </t>
  </si>
  <si>
    <t>PP J</t>
  </si>
  <si>
    <t>PP K</t>
  </si>
  <si>
    <t>Rozdíly</t>
  </si>
  <si>
    <t xml:space="preserve"> Výdaje státního rozpočtu celkem (ř.4940+4950)</t>
  </si>
  <si>
    <t xml:space="preserve"> Rozpočet kapitoly správce programu</t>
  </si>
  <si>
    <t xml:space="preserve"> Rozpočet kapitoly Operace státních finančních aktiv</t>
  </si>
  <si>
    <t xml:space="preserve"> Rozpočet kapitoly Státní dluh (úhrada nákladů úvěrů přijatých ČR)</t>
  </si>
  <si>
    <t xml:space="preserve"> Rozpočet kapitoly VPS (úhrada nákladů úvěrů přijatých ČMZRB)</t>
  </si>
  <si>
    <t xml:space="preserve"> Jiné zdroje na krytí výdajů státního rozpočtu v ř.4939 </t>
  </si>
  <si>
    <t xml:space="preserve"> Zdroje řízené Ministerstvem financí (součet ř. 4941 až 4949)</t>
  </si>
  <si>
    <t xml:space="preserve"> Rozpočet kapitoly Operace stát.fin.aktiv - převody z FNM</t>
  </si>
  <si>
    <t xml:space="preserve"> Rozpočet kapitoly Operace stát.fin.aktiv - úvěry přijaté ČR</t>
  </si>
  <si>
    <t xml:space="preserve"> Rozpočet kapitoly Operace stát.fin.aktiv - jiné zdroje</t>
  </si>
  <si>
    <t xml:space="preserve"> Rozpočet kapitoly Státní dluh</t>
  </si>
  <si>
    <t xml:space="preserve"> Rozpočet kapitoly Všeobecná pokladní správa (VPS)</t>
  </si>
  <si>
    <t xml:space="preserve"> Jiné zdroje na krytí výdajů státního rozpočtu v ř.4493 </t>
  </si>
  <si>
    <t xml:space="preserve"> Zdroje řízené Ministerstvem financí</t>
  </si>
  <si>
    <t xml:space="preserve">  Systém financování programu </t>
  </si>
  <si>
    <t xml:space="preserve">  Souhrnná bilance potřeb programu a zdrojů jejich financování</t>
  </si>
  <si>
    <t>Kontrola souhrnných údajů programu v členění podle jednotlivých podprogramů - netiskne se !</t>
  </si>
  <si>
    <t>Ministerstvo obrany ČR</t>
  </si>
  <si>
    <t>60162694</t>
  </si>
  <si>
    <t>Realizace programu</t>
  </si>
  <si>
    <t>Vypracování návrhu zprávy o realizaci programu</t>
  </si>
  <si>
    <t>Projednání návrhu o realizaci programu s ministerstvem financí</t>
  </si>
  <si>
    <t>Projednání návrhu zprávy o realizaci programu ve vládě</t>
  </si>
  <si>
    <t>Pronájem letounu JAS 39 Gripen - jednomístná verze</t>
  </si>
  <si>
    <t>Pronájem letounu JAS 39 Gripen - dvoumístná verze</t>
  </si>
  <si>
    <t>Munice do palubního kanónu – DM 21 High Explosive (ostrá)</t>
  </si>
  <si>
    <t>Munice do palubního kanónu – DM 28 Target Practice (cvičná)</t>
  </si>
  <si>
    <t>Munice výmetnic klamných cílů – infračervené FLARE PW 18</t>
  </si>
  <si>
    <t>Munice výmetnic klamných cílů – radiolokační CHAFF</t>
  </si>
  <si>
    <t>Kryptomodul HQII</t>
  </si>
  <si>
    <t>Kryptopočítače IFF – Thales QRTK – 4</t>
  </si>
  <si>
    <t xml:space="preserve">Terminál Link 16 – Collins AN/URC-138V2 </t>
  </si>
  <si>
    <t xml:space="preserve"> Pronájem nadzvukových letounů a výcvik personálu</t>
  </si>
  <si>
    <t xml:space="preserve"> Zabezpečení operačního nasazení nadzvukových letounů</t>
  </si>
  <si>
    <t xml:space="preserve">počet </t>
  </si>
  <si>
    <t>Integrace simulátoru MNT (JAS 39 Gripen) na systém NATO</t>
  </si>
  <si>
    <t>mil.Kč/ks</t>
  </si>
  <si>
    <t xml:space="preserve">Propojení simulátoru MNT(JAS 39 Gripen) s KTL(L-159) </t>
  </si>
  <si>
    <t>Integrovaná logistická podpora letounu</t>
  </si>
  <si>
    <t>Licence SW vybavení implementované v pronajaté technice</t>
  </si>
  <si>
    <t>Tahač</t>
  </si>
  <si>
    <t>Specielní vozík</t>
  </si>
  <si>
    <t>osob</t>
  </si>
  <si>
    <t>Výcvik pilotů a technického personálu</t>
  </si>
  <si>
    <t>Termín operačního nasazení nadzvukových letounů</t>
  </si>
  <si>
    <t>DD.MM.RR</t>
  </si>
  <si>
    <t>pořízení</t>
  </si>
  <si>
    <t>Nadzvukové letouny a jejich podpůrné prostředky</t>
  </si>
  <si>
    <t>pronájem</t>
  </si>
  <si>
    <t>mil.Kč/osobu</t>
  </si>
  <si>
    <t>Měrné náklady spotřeby pohonných hmot</t>
  </si>
  <si>
    <r>
      <t>tis.Kč/m</t>
    </r>
    <r>
      <rPr>
        <vertAlign val="superscript"/>
        <sz val="9"/>
        <color indexed="12"/>
        <rFont val="Arial CE"/>
        <family val="2"/>
      </rPr>
      <t>3</t>
    </r>
  </si>
  <si>
    <t>Průměrné roční využití letounu</t>
  </si>
  <si>
    <t>letové hod./rok</t>
  </si>
  <si>
    <t xml:space="preserve">Měrná spotřeba pohonných hmot </t>
  </si>
  <si>
    <r>
      <t>m</t>
    </r>
    <r>
      <rPr>
        <vertAlign val="superscript"/>
        <sz val="9"/>
        <color indexed="12"/>
        <rFont val="Arial CE"/>
        <family val="2"/>
      </rPr>
      <t>3</t>
    </r>
    <r>
      <rPr>
        <sz val="9"/>
        <color indexed="12"/>
        <rFont val="Arial CE"/>
        <family val="2"/>
      </rPr>
      <t>/letovou hod.</t>
    </r>
  </si>
  <si>
    <t xml:space="preserve"> Vypracování návrhu zprávy o realizaci programu k datu 31.12.2005</t>
  </si>
  <si>
    <t>Hangár pro letouny</t>
  </si>
  <si>
    <t>rekonstrukce</t>
  </si>
  <si>
    <t>Hangár oprav a údržby letecké techniky</t>
  </si>
  <si>
    <t>Úkryty letounů</t>
  </si>
  <si>
    <t>zabezpečení</t>
  </si>
  <si>
    <t>Administrativní a provozní budovy</t>
  </si>
  <si>
    <t>Oplocení základny</t>
  </si>
  <si>
    <t>výstavba</t>
  </si>
  <si>
    <t>Průměrné náklady spotřeby pohonných hmot</t>
  </si>
  <si>
    <r>
      <t>m</t>
    </r>
    <r>
      <rPr>
        <vertAlign val="superscript"/>
        <sz val="10"/>
        <rFont val="Arial CE"/>
        <family val="2"/>
      </rPr>
      <t>3</t>
    </r>
  </si>
  <si>
    <t>b.m</t>
  </si>
  <si>
    <r>
      <t>tis.Kč/m</t>
    </r>
    <r>
      <rPr>
        <vertAlign val="superscript"/>
        <sz val="10"/>
        <rFont val="Arial CE"/>
        <family val="2"/>
      </rPr>
      <t>3</t>
    </r>
  </si>
  <si>
    <t>tis.Kč/b.m</t>
  </si>
  <si>
    <t>34 Financování obrany, bezpečnosti a metodiky krizového řízení</t>
  </si>
  <si>
    <t>mil.Kč/rok</t>
  </si>
  <si>
    <t>P 43</t>
  </si>
  <si>
    <t>Projednání doplňku č.1dokumentace programu ve vládě</t>
  </si>
  <si>
    <t xml:space="preserve">Vypracování doplňku č.1 dokumentace programu </t>
  </si>
  <si>
    <t>Projednání doplňku č.1dokumentace programu s ministerstvem financí</t>
  </si>
  <si>
    <t>Ing. Hana Wochová</t>
  </si>
  <si>
    <t xml:space="preserve">plk. gšt. Ing. Vladimír Ficenec </t>
  </si>
  <si>
    <t>Rozp.</t>
  </si>
  <si>
    <t xml:space="preserve"> Náklady na drobný hmotný invest. majetek</t>
  </si>
  <si>
    <t xml:space="preserve"> Náklady na drobný nehmotný invest. majetek</t>
  </si>
  <si>
    <t>Řízena střela AIM-9 SIDEWINDER</t>
  </si>
  <si>
    <t>Podpůrné vybavení systému AMRAAM</t>
  </si>
  <si>
    <t>Pořízení vypouštěcího zařízení</t>
  </si>
  <si>
    <t>souprava</t>
  </si>
  <si>
    <t>Oprava vadných částí zbraňového systému SIDEWINDER</t>
  </si>
  <si>
    <t>Oprava zbraňového systému AMRAAM</t>
  </si>
  <si>
    <t>soubor</t>
  </si>
  <si>
    <t xml:space="preserve"> Schválil : </t>
  </si>
  <si>
    <t>Integrace software do letounů JAS 39 Gripen</t>
  </si>
  <si>
    <t>průměrné náklady</t>
  </si>
  <si>
    <t>mil.Kč/soubor</t>
  </si>
  <si>
    <t>Řízená střela AIM-9 SIDEWINDER</t>
  </si>
  <si>
    <t>Řízená střela AIM-120C-5 AMRAAM</t>
  </si>
  <si>
    <t>Cvičná řízená střela AIM-120C-5 AMRAAM</t>
  </si>
  <si>
    <t>Kontejnéry pro řízenou střelu AIM-120C-5 AMRAAM</t>
  </si>
  <si>
    <t>Kontejnéry pro řízenou střelu AIM-120C-5</t>
  </si>
  <si>
    <t>P 41, P 42, P43, P44</t>
  </si>
  <si>
    <t>Pořízení a zabezpečení provozu nadzvukových letadel</t>
  </si>
  <si>
    <t>Sklad speciálních náhradních dílů</t>
  </si>
  <si>
    <t>mil.Kč/soupravu</t>
  </si>
  <si>
    <r>
      <t xml:space="preserve">   polem ve tvaru TP(x; y) přičemž </t>
    </r>
    <r>
      <rPr>
        <b/>
        <sz val="9"/>
        <rFont val="Arial CE"/>
        <family val="2"/>
      </rPr>
      <t xml:space="preserve"> x</t>
    </r>
    <r>
      <rPr>
        <sz val="9"/>
        <rFont val="Arial CE"/>
        <family val="2"/>
      </rPr>
      <t xml:space="preserve"> = spodní hranice v % hodnoty uvedené ve sl.CR ,  </t>
    </r>
    <r>
      <rPr>
        <b/>
        <sz val="9"/>
        <rFont val="Arial CE"/>
        <family val="2"/>
      </rPr>
      <t xml:space="preserve">y </t>
    </r>
    <r>
      <rPr>
        <sz val="9"/>
        <rFont val="Arial CE"/>
        <family val="2"/>
      </rPr>
      <t xml:space="preserve">= horní hranice v % hodnoty </t>
    </r>
  </si>
  <si>
    <t xml:space="preserve"> Projednání návrhu zprávy o realizaci programu s Ministerstvem financí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</si>
</sst>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General_)"/>
    <numFmt numFmtId="169" formatCode="m\o\n\th\ d\,\ \y\y\y\y"/>
    <numFmt numFmtId="170" formatCode="##\ ###\ ###"/>
    <numFmt numFmtId="171" formatCode="0.0"/>
    <numFmt numFmtId="172" formatCode="\ ##\ ###"/>
    <numFmt numFmtId="173" formatCode="#,##0.0"/>
    <numFmt numFmtId="174" formatCode="#,##0;[Red]\-#,##0;&quot;  &quot;"/>
    <numFmt numFmtId="175" formatCode="#,##0.000"/>
    <numFmt numFmtId="176" formatCode="#,##0.000_ ;[Red]\-#,##0.000\ "/>
    <numFmt numFmtId="177" formatCode="0_ ;[Red]\-0\ "/>
    <numFmt numFmtId="178" formatCode="#,##0_ ;[Red]\-#,##0\ "/>
    <numFmt numFmtId="179" formatCode="0.000"/>
    <numFmt numFmtId="180" formatCode="#,##0.0_ ;[Red]\-#,##0.0\ "/>
    <numFmt numFmtId="181" formatCode="###,###,###"/>
    <numFmt numFmtId="182" formatCode="000\ 00"/>
    <numFmt numFmtId="183" formatCode="0.0%"/>
    <numFmt numFmtId="184" formatCode="###,###,###.0"/>
    <numFmt numFmtId="185" formatCode="###,###,###.00"/>
    <numFmt numFmtId="186" formatCode="###,###,###.000"/>
    <numFmt numFmtId="187" formatCode="#,##0.0000"/>
    <numFmt numFmtId="188" formatCode="###,###,###.###"/>
    <numFmt numFmtId="189" formatCode="d\.\ mmmm\ yyyy"/>
    <numFmt numFmtId="190" formatCode="dd/mm/yy"/>
    <numFmt numFmtId="191" formatCode="d/m/yy"/>
    <numFmt numFmtId="192" formatCode="d/m/yy\ h:mm\ d\o\p\./\od\p\."/>
  </numFmts>
  <fonts count="68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Courier"/>
      <family val="0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4"/>
      <name val="Arial CE"/>
      <family val="2"/>
    </font>
    <font>
      <sz val="8"/>
      <color indexed="8"/>
      <name val="Arial CE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10"/>
      <name val="Courier"/>
      <family val="0"/>
    </font>
    <font>
      <b/>
      <sz val="16"/>
      <color indexed="8"/>
      <name val="Arial CE"/>
      <family val="0"/>
    </font>
    <font>
      <sz val="16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8"/>
      <color indexed="62"/>
      <name val="Arial CE"/>
      <family val="2"/>
    </font>
    <font>
      <sz val="10"/>
      <color indexed="6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0"/>
      <color indexed="12"/>
      <name val="Arial CE"/>
      <family val="2"/>
    </font>
    <font>
      <b/>
      <sz val="10"/>
      <color indexed="62"/>
      <name val="Arial CE"/>
      <family val="2"/>
    </font>
    <font>
      <b/>
      <sz val="10"/>
      <color indexed="10"/>
      <name val="Courier"/>
      <family val="3"/>
    </font>
    <font>
      <b/>
      <sz val="10"/>
      <color indexed="20"/>
      <name val="Arial CE"/>
      <family val="2"/>
    </font>
    <font>
      <sz val="11"/>
      <color indexed="20"/>
      <name val="Arial CE"/>
      <family val="2"/>
    </font>
    <font>
      <sz val="10"/>
      <color indexed="20"/>
      <name val="Arial CE"/>
      <family val="2"/>
    </font>
    <font>
      <b/>
      <sz val="12"/>
      <color indexed="8"/>
      <name val="Arial CE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  <font>
      <b/>
      <sz val="10"/>
      <name val="Courie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61"/>
      <name val="Arial CE"/>
      <family val="2"/>
    </font>
    <font>
      <sz val="9"/>
      <color indexed="12"/>
      <name val="Arial CE"/>
      <family val="2"/>
    </font>
    <font>
      <sz val="10"/>
      <color indexed="61"/>
      <name val="Arial CE"/>
      <family val="2"/>
    </font>
    <font>
      <b/>
      <sz val="9"/>
      <name val="Arial CE"/>
      <family val="2"/>
    </font>
    <font>
      <b/>
      <sz val="11"/>
      <name val="Arial"/>
      <family val="2"/>
    </font>
    <font>
      <b/>
      <sz val="11"/>
      <color indexed="10"/>
      <name val="Arial CE"/>
      <family val="2"/>
    </font>
    <font>
      <sz val="9"/>
      <name val="Courier"/>
      <family val="0"/>
    </font>
    <font>
      <sz val="10"/>
      <color indexed="10"/>
      <name val="Arial"/>
      <family val="2"/>
    </font>
    <font>
      <vertAlign val="superscript"/>
      <sz val="10"/>
      <name val="Arial CE"/>
      <family val="2"/>
    </font>
    <font>
      <vertAlign val="superscript"/>
      <sz val="9"/>
      <color indexed="12"/>
      <name val="Arial CE"/>
      <family val="2"/>
    </font>
    <font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hair"/>
    </border>
    <border>
      <left style="medium"/>
      <right style="medium"/>
      <top style="thin"/>
      <bottom style="hair"/>
    </border>
    <border>
      <left style="thin"/>
      <right style="double"/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hair"/>
      <bottom style="hair"/>
    </border>
    <border>
      <left style="double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hair"/>
    </border>
    <border>
      <left style="double"/>
      <right style="double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double"/>
      <right style="double"/>
      <top>
        <color indexed="63"/>
      </top>
      <bottom style="medium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double"/>
      <top style="double"/>
      <bottom style="hair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hair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68" fontId="12" fillId="0" borderId="0">
      <alignment/>
      <protection/>
    </xf>
    <xf numFmtId="168" fontId="12" fillId="0" borderId="0">
      <alignment/>
      <protection/>
    </xf>
    <xf numFmtId="168" fontId="12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2119">
    <xf numFmtId="0" fontId="0" fillId="0" borderId="0" xfId="0" applyAlignment="1">
      <alignment/>
    </xf>
    <xf numFmtId="0" fontId="13" fillId="0" borderId="2" xfId="26" applyFont="1" applyFill="1" applyBorder="1" applyAlignment="1" applyProtection="1">
      <alignment horizontal="centerContinuous" vertical="center"/>
      <protection hidden="1"/>
    </xf>
    <xf numFmtId="0" fontId="11" fillId="0" borderId="2" xfId="26" applyFont="1" applyBorder="1" applyAlignment="1" applyProtection="1">
      <alignment horizontal="centerContinuous" vertical="center"/>
      <protection hidden="1"/>
    </xf>
    <xf numFmtId="0" fontId="14" fillId="0" borderId="2" xfId="26" applyFont="1" applyFill="1" applyBorder="1" applyAlignment="1" applyProtection="1">
      <alignment horizontal="centerContinuous" vertical="center"/>
      <protection hidden="1"/>
    </xf>
    <xf numFmtId="0" fontId="0" fillId="0" borderId="2" xfId="26" applyBorder="1" applyAlignment="1" applyProtection="1">
      <alignment horizontal="centerContinuous" vertical="center"/>
      <protection hidden="1"/>
    </xf>
    <xf numFmtId="0" fontId="11" fillId="0" borderId="2" xfId="26" applyFont="1" applyBorder="1" applyAlignment="1" applyProtection="1">
      <alignment horizontal="centerContinuous" vertical="center"/>
      <protection hidden="1"/>
    </xf>
    <xf numFmtId="0" fontId="15" fillId="0" borderId="2" xfId="26" applyFont="1" applyBorder="1" applyAlignment="1" applyProtection="1">
      <alignment horizontal="centerContinuous" vertical="center"/>
      <protection hidden="1"/>
    </xf>
    <xf numFmtId="0" fontId="11" fillId="0" borderId="3" xfId="26" applyFont="1" applyBorder="1" applyAlignment="1" applyProtection="1">
      <alignment horizontal="centerContinuous" vertical="center"/>
      <protection hidden="1"/>
    </xf>
    <xf numFmtId="0" fontId="5" fillId="0" borderId="2" xfId="26" applyFont="1" applyBorder="1" applyAlignment="1" applyProtection="1">
      <alignment horizontal="centerContinuous" vertical="center"/>
      <protection hidden="1"/>
    </xf>
    <xf numFmtId="0" fontId="5" fillId="0" borderId="4" xfId="26" applyFont="1" applyBorder="1" applyAlignment="1" applyProtection="1">
      <alignment horizontal="centerContinuous" vertical="center"/>
      <protection hidden="1"/>
    </xf>
    <xf numFmtId="0" fontId="0" fillId="0" borderId="5" xfId="26" applyBorder="1" applyAlignment="1" applyProtection="1">
      <alignment horizontal="centerContinuous"/>
      <protection hidden="1"/>
    </xf>
    <xf numFmtId="0" fontId="0" fillId="0" borderId="0" xfId="26" applyProtection="1">
      <alignment/>
      <protection/>
    </xf>
    <xf numFmtId="0" fontId="9" fillId="2" borderId="0" xfId="26" applyFont="1" applyFill="1" applyBorder="1" applyAlignment="1" applyProtection="1">
      <alignment/>
      <protection hidden="1"/>
    </xf>
    <xf numFmtId="0" fontId="0" fillId="2" borderId="0" xfId="26" applyFont="1" applyFill="1" applyBorder="1" applyProtection="1">
      <alignment/>
      <protection hidden="1"/>
    </xf>
    <xf numFmtId="0" fontId="0" fillId="0" borderId="6" xfId="26" applyBorder="1" applyAlignment="1" applyProtection="1">
      <alignment/>
      <protection hidden="1"/>
    </xf>
    <xf numFmtId="0" fontId="11" fillId="0" borderId="6" xfId="26" applyFont="1" applyBorder="1" applyAlignment="1" applyProtection="1">
      <alignment horizontal="centerContinuous"/>
      <protection hidden="1"/>
    </xf>
    <xf numFmtId="0" fontId="6" fillId="0" borderId="6" xfId="26" applyFont="1" applyBorder="1" applyAlignment="1" applyProtection="1">
      <alignment horizontal="centerContinuous"/>
      <protection hidden="1"/>
    </xf>
    <xf numFmtId="0" fontId="0" fillId="0" borderId="6" xfId="26" applyBorder="1" applyAlignment="1" applyProtection="1">
      <alignment horizontal="centerContinuous"/>
      <protection hidden="1"/>
    </xf>
    <xf numFmtId="0" fontId="16" fillId="2" borderId="7" xfId="26" applyFont="1" applyFill="1" applyBorder="1" applyAlignment="1" applyProtection="1">
      <alignment/>
      <protection hidden="1"/>
    </xf>
    <xf numFmtId="0" fontId="9" fillId="2" borderId="8" xfId="26" applyFont="1" applyFill="1" applyBorder="1" applyProtection="1">
      <alignment/>
      <protection hidden="1"/>
    </xf>
    <xf numFmtId="0" fontId="0" fillId="2" borderId="8" xfId="26" applyFill="1" applyBorder="1" applyProtection="1">
      <alignment/>
      <protection hidden="1"/>
    </xf>
    <xf numFmtId="0" fontId="16" fillId="2" borderId="9" xfId="26" applyFont="1" applyFill="1" applyBorder="1" applyAlignment="1" applyProtection="1">
      <alignment/>
      <protection hidden="1"/>
    </xf>
    <xf numFmtId="0" fontId="0" fillId="2" borderId="0" xfId="26" applyFill="1" applyBorder="1" applyProtection="1">
      <alignment/>
      <protection hidden="1"/>
    </xf>
    <xf numFmtId="0" fontId="10" fillId="2" borderId="10" xfId="26" applyFont="1" applyFill="1" applyBorder="1" applyProtection="1">
      <alignment/>
      <protection hidden="1"/>
    </xf>
    <xf numFmtId="0" fontId="10" fillId="2" borderId="11" xfId="26" applyFont="1" applyFill="1" applyBorder="1" applyProtection="1">
      <alignment/>
      <protection hidden="1"/>
    </xf>
    <xf numFmtId="0" fontId="10" fillId="2" borderId="12" xfId="26" applyFont="1" applyFill="1" applyBorder="1" applyAlignment="1" applyProtection="1">
      <alignment horizontal="centerContinuous"/>
      <protection hidden="1"/>
    </xf>
    <xf numFmtId="0" fontId="0" fillId="2" borderId="9" xfId="26" applyFill="1" applyBorder="1" applyProtection="1">
      <alignment/>
      <protection hidden="1"/>
    </xf>
    <xf numFmtId="0" fontId="9" fillId="2" borderId="0" xfId="26" applyFont="1" applyFill="1" applyBorder="1" applyProtection="1">
      <alignment/>
      <protection hidden="1"/>
    </xf>
    <xf numFmtId="0" fontId="8" fillId="2" borderId="13" xfId="26" applyFont="1" applyFill="1" applyBorder="1" applyProtection="1">
      <alignment/>
      <protection hidden="1"/>
    </xf>
    <xf numFmtId="0" fontId="8" fillId="2" borderId="14" xfId="26" applyFont="1" applyFill="1" applyBorder="1" applyProtection="1">
      <alignment/>
      <protection hidden="1"/>
    </xf>
    <xf numFmtId="0" fontId="16" fillId="2" borderId="15" xfId="26" applyFont="1" applyFill="1" applyBorder="1" applyAlignment="1" applyProtection="1">
      <alignment vertical="center"/>
      <protection hidden="1"/>
    </xf>
    <xf numFmtId="0" fontId="16" fillId="2" borderId="1" xfId="26" applyFont="1" applyFill="1" applyBorder="1" applyAlignment="1" applyProtection="1">
      <alignment vertical="center"/>
      <protection hidden="1"/>
    </xf>
    <xf numFmtId="0" fontId="9" fillId="2" borderId="0" xfId="26" applyFont="1" applyFill="1" applyBorder="1" applyAlignment="1" applyProtection="1">
      <alignment/>
      <protection hidden="1"/>
    </xf>
    <xf numFmtId="0" fontId="16" fillId="2" borderId="16" xfId="26" applyFont="1" applyFill="1" applyBorder="1" applyAlignment="1" applyProtection="1">
      <alignment/>
      <protection hidden="1"/>
    </xf>
    <xf numFmtId="0" fontId="17" fillId="2" borderId="11" xfId="26" applyFont="1" applyFill="1" applyBorder="1" applyProtection="1">
      <alignment/>
      <protection hidden="1"/>
    </xf>
    <xf numFmtId="0" fontId="0" fillId="2" borderId="11" xfId="26" applyFont="1" applyFill="1" applyBorder="1" applyProtection="1">
      <alignment/>
      <protection hidden="1"/>
    </xf>
    <xf numFmtId="0" fontId="18" fillId="2" borderId="10" xfId="26" applyFont="1" applyFill="1" applyBorder="1" applyAlignment="1" applyProtection="1">
      <alignment horizontal="centerContinuous"/>
      <protection hidden="1"/>
    </xf>
    <xf numFmtId="0" fontId="18" fillId="2" borderId="11" xfId="26" applyFont="1" applyFill="1" applyBorder="1" applyAlignment="1" applyProtection="1">
      <alignment horizontal="centerContinuous"/>
      <protection hidden="1"/>
    </xf>
    <xf numFmtId="0" fontId="18" fillId="2" borderId="17" xfId="26" applyFont="1" applyFill="1" applyBorder="1" applyAlignment="1" applyProtection="1">
      <alignment horizontal="centerContinuous"/>
      <protection hidden="1"/>
    </xf>
    <xf numFmtId="0" fontId="0" fillId="0" borderId="0" xfId="26" applyAlignment="1" applyProtection="1">
      <alignment horizontal="center"/>
      <protection/>
    </xf>
    <xf numFmtId="0" fontId="8" fillId="2" borderId="18" xfId="26" applyFont="1" applyFill="1" applyBorder="1" applyAlignment="1" applyProtection="1">
      <alignment horizontal="center"/>
      <protection hidden="1"/>
    </xf>
    <xf numFmtId="0" fontId="18" fillId="2" borderId="18" xfId="26" applyFont="1" applyFill="1" applyBorder="1" applyAlignment="1" applyProtection="1">
      <alignment/>
      <protection hidden="1"/>
    </xf>
    <xf numFmtId="0" fontId="16" fillId="2" borderId="19" xfId="26" applyFont="1" applyFill="1" applyBorder="1" applyAlignment="1" applyProtection="1">
      <alignment/>
      <protection hidden="1"/>
    </xf>
    <xf numFmtId="0" fontId="18" fillId="2" borderId="20" xfId="26" applyFont="1" applyFill="1" applyBorder="1" applyAlignment="1" applyProtection="1">
      <alignment/>
      <protection hidden="1"/>
    </xf>
    <xf numFmtId="0" fontId="16" fillId="2" borderId="13" xfId="26" applyFont="1" applyFill="1" applyBorder="1" applyAlignment="1" applyProtection="1">
      <alignment/>
      <protection hidden="1"/>
    </xf>
    <xf numFmtId="0" fontId="9" fillId="2" borderId="13" xfId="26" applyFont="1" applyFill="1" applyBorder="1" applyAlignment="1" applyProtection="1">
      <alignment/>
      <protection hidden="1"/>
    </xf>
    <xf numFmtId="0" fontId="0" fillId="2" borderId="13" xfId="26" applyFont="1" applyFill="1" applyBorder="1" applyProtection="1">
      <alignment/>
      <protection hidden="1"/>
    </xf>
    <xf numFmtId="0" fontId="0" fillId="2" borderId="13" xfId="26" applyFill="1" applyBorder="1" applyProtection="1">
      <alignment/>
      <protection hidden="1"/>
    </xf>
    <xf numFmtId="0" fontId="16" fillId="2" borderId="21" xfId="26" applyFont="1" applyFill="1" applyBorder="1" applyAlignment="1" applyProtection="1">
      <alignment horizontal="center" vertical="justify"/>
      <protection hidden="1"/>
    </xf>
    <xf numFmtId="0" fontId="17" fillId="2" borderId="0" xfId="26" applyFont="1" applyFill="1" applyAlignment="1" applyProtection="1">
      <alignment horizontal="centerContinuous" vertical="center"/>
      <protection hidden="1"/>
    </xf>
    <xf numFmtId="0" fontId="10" fillId="2" borderId="0" xfId="26" applyFont="1" applyFill="1" applyAlignment="1" applyProtection="1">
      <alignment horizontal="centerContinuous" vertical="justify"/>
      <protection hidden="1"/>
    </xf>
    <xf numFmtId="0" fontId="0" fillId="2" borderId="22" xfId="26" applyFill="1" applyBorder="1" applyAlignment="1" applyProtection="1">
      <alignment horizontal="left"/>
      <protection hidden="1"/>
    </xf>
    <xf numFmtId="0" fontId="0" fillId="2" borderId="0" xfId="26" applyFill="1" applyBorder="1" applyAlignment="1" applyProtection="1">
      <alignment horizontal="centerContinuous"/>
      <protection hidden="1"/>
    </xf>
    <xf numFmtId="0" fontId="17" fillId="2" borderId="0" xfId="26" applyFont="1" applyFill="1" applyBorder="1" applyAlignment="1" applyProtection="1">
      <alignment horizontal="centerContinuous"/>
      <protection hidden="1"/>
    </xf>
    <xf numFmtId="0" fontId="0" fillId="2" borderId="0" xfId="26" applyFill="1" applyAlignment="1" applyProtection="1">
      <alignment horizontal="centerContinuous"/>
      <protection hidden="1"/>
    </xf>
    <xf numFmtId="0" fontId="0" fillId="2" borderId="22" xfId="26" applyFill="1" applyBorder="1" applyAlignment="1" applyProtection="1">
      <alignment horizontal="centerContinuous"/>
      <protection hidden="1"/>
    </xf>
    <xf numFmtId="0" fontId="16" fillId="2" borderId="0" xfId="26" applyFont="1" applyFill="1" applyBorder="1" applyProtection="1">
      <alignment/>
      <protection hidden="1"/>
    </xf>
    <xf numFmtId="0" fontId="19" fillId="2" borderId="23" xfId="26" applyFont="1" applyFill="1" applyBorder="1" applyProtection="1">
      <alignment/>
      <protection hidden="1"/>
    </xf>
    <xf numFmtId="0" fontId="19" fillId="2" borderId="24" xfId="26" applyFont="1" applyFill="1" applyBorder="1" applyProtection="1">
      <alignment/>
      <protection hidden="1"/>
    </xf>
    <xf numFmtId="0" fontId="17" fillId="2" borderId="23" xfId="26" applyFont="1" applyFill="1" applyBorder="1" applyProtection="1">
      <alignment/>
      <protection hidden="1"/>
    </xf>
    <xf numFmtId="0" fontId="17" fillId="2" borderId="25" xfId="26" applyFont="1" applyFill="1" applyBorder="1" applyAlignment="1" applyProtection="1">
      <alignment horizontal="left" vertical="center"/>
      <protection hidden="1"/>
    </xf>
    <xf numFmtId="0" fontId="19" fillId="2" borderId="25" xfId="26" applyFont="1" applyFill="1" applyBorder="1" applyAlignment="1" applyProtection="1">
      <alignment vertical="center"/>
      <protection hidden="1"/>
    </xf>
    <xf numFmtId="0" fontId="19" fillId="2" borderId="26" xfId="26" applyFont="1" applyFill="1" applyBorder="1" applyAlignment="1" applyProtection="1">
      <alignment vertical="center"/>
      <protection hidden="1"/>
    </xf>
    <xf numFmtId="0" fontId="19" fillId="2" borderId="25" xfId="26" applyFont="1" applyFill="1" applyBorder="1" applyProtection="1">
      <alignment/>
      <protection hidden="1"/>
    </xf>
    <xf numFmtId="0" fontId="19" fillId="2" borderId="26" xfId="26" applyFont="1" applyFill="1" applyBorder="1" applyProtection="1">
      <alignment/>
      <protection hidden="1"/>
    </xf>
    <xf numFmtId="0" fontId="17" fillId="2" borderId="25" xfId="26" applyFont="1" applyFill="1" applyBorder="1" applyAlignment="1" applyProtection="1">
      <alignment horizontal="left"/>
      <protection hidden="1"/>
    </xf>
    <xf numFmtId="0" fontId="19" fillId="2" borderId="27" xfId="26" applyFont="1" applyFill="1" applyBorder="1" applyProtection="1">
      <alignment/>
      <protection hidden="1"/>
    </xf>
    <xf numFmtId="0" fontId="19" fillId="2" borderId="28" xfId="26" applyFont="1" applyFill="1" applyBorder="1" applyProtection="1">
      <alignment/>
      <protection hidden="1"/>
    </xf>
    <xf numFmtId="0" fontId="17" fillId="2" borderId="27" xfId="26" applyFont="1" applyFill="1" applyBorder="1" applyAlignment="1" applyProtection="1">
      <alignment horizontal="left"/>
      <protection hidden="1"/>
    </xf>
    <xf numFmtId="0" fontId="16" fillId="2" borderId="29" xfId="26" applyFont="1" applyFill="1" applyBorder="1" applyAlignment="1" applyProtection="1">
      <alignment vertical="center"/>
      <protection hidden="1"/>
    </xf>
    <xf numFmtId="0" fontId="9" fillId="2" borderId="23" xfId="26" applyFont="1" applyFill="1" applyBorder="1" applyAlignment="1" applyProtection="1">
      <alignment vertical="center"/>
      <protection hidden="1"/>
    </xf>
    <xf numFmtId="0" fontId="9" fillId="2" borderId="24" xfId="26" applyFont="1" applyFill="1" applyBorder="1" applyAlignment="1" applyProtection="1">
      <alignment vertical="center"/>
      <protection hidden="1" locked="0"/>
    </xf>
    <xf numFmtId="0" fontId="16" fillId="2" borderId="30" xfId="26" applyFont="1" applyFill="1" applyBorder="1" applyAlignment="1" applyProtection="1">
      <alignment horizontal="right" vertical="center"/>
      <protection hidden="1"/>
    </xf>
    <xf numFmtId="0" fontId="16" fillId="2" borderId="11" xfId="26" applyFont="1" applyFill="1" applyBorder="1" applyAlignment="1" applyProtection="1">
      <alignment/>
      <protection hidden="1"/>
    </xf>
    <xf numFmtId="0" fontId="9" fillId="2" borderId="11" xfId="26" applyFont="1" applyFill="1" applyBorder="1" applyProtection="1">
      <alignment/>
      <protection hidden="1"/>
    </xf>
    <xf numFmtId="0" fontId="9" fillId="2" borderId="31" xfId="26" applyFont="1" applyFill="1" applyBorder="1" applyProtection="1">
      <alignment/>
      <protection hidden="1"/>
    </xf>
    <xf numFmtId="0" fontId="16" fillId="2" borderId="32" xfId="26" applyFont="1" applyFill="1" applyBorder="1" applyAlignment="1" applyProtection="1">
      <alignment/>
      <protection hidden="1"/>
    </xf>
    <xf numFmtId="0" fontId="9" fillId="2" borderId="25" xfId="26" applyFont="1" applyFill="1" applyBorder="1" applyProtection="1">
      <alignment/>
      <protection hidden="1"/>
    </xf>
    <xf numFmtId="0" fontId="16" fillId="2" borderId="33" xfId="26" applyFont="1" applyFill="1" applyBorder="1" applyAlignment="1" applyProtection="1">
      <alignment/>
      <protection hidden="1"/>
    </xf>
    <xf numFmtId="0" fontId="16" fillId="2" borderId="34" xfId="26" applyFont="1" applyFill="1" applyBorder="1" applyProtection="1">
      <alignment/>
      <protection hidden="1"/>
    </xf>
    <xf numFmtId="0" fontId="0" fillId="2" borderId="0" xfId="26" applyFill="1" applyProtection="1">
      <alignment/>
      <protection/>
    </xf>
    <xf numFmtId="0" fontId="20" fillId="0" borderId="35" xfId="26" applyFont="1" applyFill="1" applyBorder="1" applyAlignment="1" applyProtection="1">
      <alignment horizontal="left" vertical="center"/>
      <protection/>
    </xf>
    <xf numFmtId="0" fontId="20" fillId="0" borderId="12" xfId="26" applyFont="1" applyFill="1" applyBorder="1" applyAlignment="1" applyProtection="1">
      <alignment horizontal="left" vertical="center"/>
      <protection/>
    </xf>
    <xf numFmtId="168" fontId="23" fillId="2" borderId="0" xfId="28" applyFont="1" applyFill="1" applyProtection="1">
      <alignment/>
      <protection/>
    </xf>
    <xf numFmtId="168" fontId="23" fillId="2" borderId="0" xfId="28" applyFont="1" applyFill="1" applyBorder="1" applyProtection="1">
      <alignment/>
      <protection/>
    </xf>
    <xf numFmtId="0" fontId="9" fillId="3" borderId="36" xfId="26" applyFont="1" applyFill="1" applyBorder="1" applyAlignment="1" applyProtection="1">
      <alignment horizontal="center"/>
      <protection/>
    </xf>
    <xf numFmtId="0" fontId="9" fillId="0" borderId="37" xfId="26" applyFont="1" applyFill="1" applyBorder="1" applyAlignment="1" applyProtection="1">
      <alignment horizontal="center"/>
      <protection/>
    </xf>
    <xf numFmtId="168" fontId="9" fillId="3" borderId="38" xfId="28" applyFont="1" applyFill="1" applyBorder="1" applyAlignment="1" applyProtection="1">
      <alignment/>
      <protection/>
    </xf>
    <xf numFmtId="0" fontId="25" fillId="3" borderId="39" xfId="26" applyFont="1" applyFill="1" applyBorder="1" applyAlignment="1" applyProtection="1" quotePrefix="1">
      <alignment horizontal="center"/>
      <protection/>
    </xf>
    <xf numFmtId="0" fontId="25" fillId="3" borderId="38" xfId="26" applyFont="1" applyFill="1" applyBorder="1" applyAlignment="1" applyProtection="1" quotePrefix="1">
      <alignment horizontal="centerContinuous"/>
      <protection/>
    </xf>
    <xf numFmtId="0" fontId="25" fillId="3" borderId="38" xfId="26" applyFont="1" applyFill="1" applyBorder="1" applyAlignment="1" applyProtection="1" quotePrefix="1">
      <alignment horizontal="center"/>
      <protection/>
    </xf>
    <xf numFmtId="0" fontId="9" fillId="3" borderId="40" xfId="26" applyFont="1" applyFill="1" applyBorder="1" applyAlignment="1" applyProtection="1">
      <alignment horizontal="center"/>
      <protection/>
    </xf>
    <xf numFmtId="168" fontId="12" fillId="0" borderId="0" xfId="28" applyProtection="1">
      <alignment/>
      <protection/>
    </xf>
    <xf numFmtId="0" fontId="9" fillId="3" borderId="0" xfId="26" applyFont="1" applyFill="1" applyBorder="1" applyAlignment="1" applyProtection="1">
      <alignment horizontal="center"/>
      <protection/>
    </xf>
    <xf numFmtId="0" fontId="9" fillId="0" borderId="0" xfId="26" applyFont="1" applyFill="1" applyBorder="1" applyAlignment="1" applyProtection="1">
      <alignment horizontal="center"/>
      <protection/>
    </xf>
    <xf numFmtId="0" fontId="9" fillId="2" borderId="10" xfId="26" applyFont="1" applyFill="1" applyBorder="1" applyAlignment="1" applyProtection="1">
      <alignment horizontal="right"/>
      <protection/>
    </xf>
    <xf numFmtId="0" fontId="9" fillId="2" borderId="11" xfId="26" applyFont="1" applyFill="1" applyBorder="1" applyAlignment="1" applyProtection="1">
      <alignment horizontal="center"/>
      <protection/>
    </xf>
    <xf numFmtId="0" fontId="18" fillId="2" borderId="30" xfId="26" applyFont="1" applyFill="1" applyBorder="1" applyProtection="1">
      <alignment/>
      <protection/>
    </xf>
    <xf numFmtId="0" fontId="16" fillId="2" borderId="24" xfId="26" applyFont="1" applyFill="1" applyBorder="1" applyProtection="1">
      <alignment/>
      <protection/>
    </xf>
    <xf numFmtId="175" fontId="18" fillId="2" borderId="41" xfId="26" applyNumberFormat="1" applyFont="1" applyFill="1" applyBorder="1" applyAlignment="1" applyProtection="1">
      <alignment shrinkToFit="1"/>
      <protection/>
    </xf>
    <xf numFmtId="175" fontId="18" fillId="2" borderId="42" xfId="26" applyNumberFormat="1" applyFont="1" applyFill="1" applyBorder="1" applyAlignment="1" applyProtection="1">
      <alignment shrinkToFit="1"/>
      <protection/>
    </xf>
    <xf numFmtId="175" fontId="18" fillId="2" borderId="24" xfId="26" applyNumberFormat="1" applyFont="1" applyFill="1" applyBorder="1" applyAlignment="1" applyProtection="1">
      <alignment shrinkToFit="1"/>
      <protection/>
    </xf>
    <xf numFmtId="175" fontId="18" fillId="0" borderId="24" xfId="26" applyNumberFormat="1" applyFont="1" applyFill="1" applyBorder="1" applyAlignment="1" applyProtection="1">
      <alignment shrinkToFit="1"/>
      <protection/>
    </xf>
    <xf numFmtId="175" fontId="18" fillId="2" borderId="41" xfId="26" applyNumberFormat="1" applyFont="1" applyFill="1" applyBorder="1" applyAlignment="1" applyProtection="1">
      <alignment shrinkToFit="1"/>
      <protection/>
    </xf>
    <xf numFmtId="175" fontId="18" fillId="2" borderId="43" xfId="26" applyNumberFormat="1" applyFont="1" applyFill="1" applyBorder="1" applyAlignment="1" applyProtection="1">
      <alignment shrinkToFit="1"/>
      <protection/>
    </xf>
    <xf numFmtId="175" fontId="18" fillId="2" borderId="44" xfId="26" applyNumberFormat="1" applyFont="1" applyFill="1" applyBorder="1" applyAlignment="1" applyProtection="1">
      <alignment shrinkToFit="1"/>
      <protection/>
    </xf>
    <xf numFmtId="0" fontId="9" fillId="2" borderId="37" xfId="26" applyFont="1" applyFill="1" applyBorder="1" applyProtection="1">
      <alignment/>
      <protection/>
    </xf>
    <xf numFmtId="0" fontId="9" fillId="2" borderId="0" xfId="26" applyFont="1" applyFill="1" applyAlignment="1" applyProtection="1">
      <alignment horizontal="center"/>
      <protection/>
    </xf>
    <xf numFmtId="0" fontId="18" fillId="2" borderId="18" xfId="26" applyFont="1" applyFill="1" applyBorder="1" applyProtection="1">
      <alignment/>
      <protection/>
    </xf>
    <xf numFmtId="0" fontId="16" fillId="2" borderId="45" xfId="26" applyFont="1" applyFill="1" applyBorder="1" applyProtection="1">
      <alignment/>
      <protection/>
    </xf>
    <xf numFmtId="175" fontId="18" fillId="2" borderId="46" xfId="26" applyNumberFormat="1" applyFont="1" applyFill="1" applyBorder="1" applyAlignment="1" applyProtection="1">
      <alignment shrinkToFit="1"/>
      <protection/>
    </xf>
    <xf numFmtId="175" fontId="18" fillId="2" borderId="47" xfId="26" applyNumberFormat="1" applyFont="1" applyFill="1" applyBorder="1" applyAlignment="1" applyProtection="1">
      <alignment shrinkToFit="1"/>
      <protection/>
    </xf>
    <xf numFmtId="175" fontId="18" fillId="2" borderId="45" xfId="26" applyNumberFormat="1" applyFont="1" applyFill="1" applyBorder="1" applyAlignment="1" applyProtection="1">
      <alignment shrinkToFit="1"/>
      <protection/>
    </xf>
    <xf numFmtId="175" fontId="18" fillId="0" borderId="45" xfId="26" applyNumberFormat="1" applyFont="1" applyFill="1" applyBorder="1" applyAlignment="1" applyProtection="1">
      <alignment shrinkToFit="1"/>
      <protection/>
    </xf>
    <xf numFmtId="175" fontId="18" fillId="2" borderId="46" xfId="26" applyNumberFormat="1" applyFont="1" applyFill="1" applyBorder="1" applyAlignment="1" applyProtection="1">
      <alignment shrinkToFit="1"/>
      <protection/>
    </xf>
    <xf numFmtId="175" fontId="18" fillId="2" borderId="48" xfId="26" applyNumberFormat="1" applyFont="1" applyFill="1" applyBorder="1" applyAlignment="1" applyProtection="1">
      <alignment shrinkToFit="1"/>
      <protection/>
    </xf>
    <xf numFmtId="175" fontId="18" fillId="2" borderId="49" xfId="26" applyNumberFormat="1" applyFont="1" applyFill="1" applyBorder="1" applyAlignment="1" applyProtection="1">
      <alignment shrinkToFit="1"/>
      <protection/>
    </xf>
    <xf numFmtId="0" fontId="9" fillId="2" borderId="0" xfId="26" applyFont="1" applyFill="1" applyBorder="1" applyAlignment="1" applyProtection="1">
      <alignment horizontal="center"/>
      <protection/>
    </xf>
    <xf numFmtId="0" fontId="18" fillId="2" borderId="37" xfId="26" applyFont="1" applyFill="1" applyBorder="1" applyProtection="1">
      <alignment/>
      <protection/>
    </xf>
    <xf numFmtId="0" fontId="16" fillId="2" borderId="22" xfId="26" applyFont="1" applyFill="1" applyBorder="1" applyProtection="1">
      <alignment/>
      <protection/>
    </xf>
    <xf numFmtId="175" fontId="18" fillId="2" borderId="50" xfId="26" applyNumberFormat="1" applyFont="1" applyFill="1" applyBorder="1" applyAlignment="1" applyProtection="1">
      <alignment shrinkToFit="1"/>
      <protection/>
    </xf>
    <xf numFmtId="175" fontId="18" fillId="2" borderId="21" xfId="26" applyNumberFormat="1" applyFont="1" applyFill="1" applyBorder="1" applyAlignment="1" applyProtection="1">
      <alignment shrinkToFit="1"/>
      <protection/>
    </xf>
    <xf numFmtId="175" fontId="18" fillId="2" borderId="22" xfId="26" applyNumberFormat="1" applyFont="1" applyFill="1" applyBorder="1" applyAlignment="1" applyProtection="1">
      <alignment shrinkToFit="1"/>
      <protection/>
    </xf>
    <xf numFmtId="175" fontId="18" fillId="0" borderId="22" xfId="26" applyNumberFormat="1" applyFont="1" applyFill="1" applyBorder="1" applyAlignment="1" applyProtection="1">
      <alignment shrinkToFit="1"/>
      <protection/>
    </xf>
    <xf numFmtId="175" fontId="18" fillId="2" borderId="50" xfId="26" applyNumberFormat="1" applyFont="1" applyFill="1" applyBorder="1" applyAlignment="1" applyProtection="1">
      <alignment shrinkToFit="1"/>
      <protection/>
    </xf>
    <xf numFmtId="175" fontId="18" fillId="2" borderId="51" xfId="26" applyNumberFormat="1" applyFont="1" applyFill="1" applyBorder="1" applyAlignment="1" applyProtection="1">
      <alignment shrinkToFit="1"/>
      <protection/>
    </xf>
    <xf numFmtId="175" fontId="18" fillId="2" borderId="52" xfId="26" applyNumberFormat="1" applyFont="1" applyFill="1" applyBorder="1" applyAlignment="1" applyProtection="1">
      <alignment shrinkToFit="1"/>
      <protection/>
    </xf>
    <xf numFmtId="0" fontId="26" fillId="2" borderId="53" xfId="26" applyFont="1" applyFill="1" applyBorder="1" applyProtection="1">
      <alignment/>
      <protection/>
    </xf>
    <xf numFmtId="0" fontId="9" fillId="2" borderId="12" xfId="26" applyFont="1" applyFill="1" applyBorder="1" applyProtection="1">
      <alignment/>
      <protection/>
    </xf>
    <xf numFmtId="0" fontId="26" fillId="2" borderId="10" xfId="26" applyFont="1" applyFill="1" applyBorder="1" applyProtection="1">
      <alignment/>
      <protection/>
    </xf>
    <xf numFmtId="0" fontId="9" fillId="2" borderId="17" xfId="26" applyFont="1" applyFill="1" applyBorder="1" applyProtection="1">
      <alignment/>
      <protection/>
    </xf>
    <xf numFmtId="0" fontId="16" fillId="2" borderId="24" xfId="26" applyFont="1" applyFill="1" applyBorder="1" applyProtection="1">
      <alignment/>
      <protection/>
    </xf>
    <xf numFmtId="0" fontId="16" fillId="2" borderId="45" xfId="26" applyFont="1" applyFill="1" applyBorder="1" applyProtection="1">
      <alignment/>
      <protection/>
    </xf>
    <xf numFmtId="0" fontId="9" fillId="2" borderId="45" xfId="26" applyFont="1" applyFill="1" applyBorder="1" applyProtection="1">
      <alignment/>
      <protection/>
    </xf>
    <xf numFmtId="0" fontId="18" fillId="2" borderId="20" xfId="26" applyFont="1" applyFill="1" applyBorder="1" applyProtection="1">
      <alignment/>
      <protection/>
    </xf>
    <xf numFmtId="0" fontId="9" fillId="2" borderId="54" xfId="26" applyFont="1" applyFill="1" applyBorder="1" applyProtection="1">
      <alignment/>
      <protection/>
    </xf>
    <xf numFmtId="0" fontId="26" fillId="2" borderId="20" xfId="26" applyFont="1" applyFill="1" applyBorder="1" applyProtection="1">
      <alignment/>
      <protection/>
    </xf>
    <xf numFmtId="0" fontId="18" fillId="2" borderId="47" xfId="26" applyFont="1" applyFill="1" applyBorder="1" applyProtection="1">
      <alignment/>
      <protection/>
    </xf>
    <xf numFmtId="0" fontId="16" fillId="2" borderId="54" xfId="26" applyFont="1" applyFill="1" applyBorder="1" applyProtection="1">
      <alignment/>
      <protection/>
    </xf>
    <xf numFmtId="0" fontId="26" fillId="2" borderId="55" xfId="26" applyFont="1" applyFill="1" applyBorder="1" applyProtection="1">
      <alignment/>
      <protection/>
    </xf>
    <xf numFmtId="0" fontId="9" fillId="2" borderId="56" xfId="26" applyFont="1" applyFill="1" applyBorder="1" applyProtection="1">
      <alignment/>
      <protection/>
    </xf>
    <xf numFmtId="0" fontId="9" fillId="2" borderId="22" xfId="26" applyFont="1" applyFill="1" applyBorder="1" applyProtection="1">
      <alignment/>
      <protection/>
    </xf>
    <xf numFmtId="168" fontId="23" fillId="2" borderId="13" xfId="28" applyFont="1" applyFill="1" applyBorder="1" applyProtection="1">
      <alignment/>
      <protection/>
    </xf>
    <xf numFmtId="0" fontId="18" fillId="2" borderId="18" xfId="26" applyFont="1" applyFill="1" applyBorder="1" applyAlignment="1" applyProtection="1">
      <alignment horizontal="left"/>
      <protection/>
    </xf>
    <xf numFmtId="0" fontId="18" fillId="2" borderId="20" xfId="26" applyFont="1" applyFill="1" applyBorder="1" applyAlignment="1" applyProtection="1">
      <alignment horizontal="left"/>
      <protection/>
    </xf>
    <xf numFmtId="0" fontId="8" fillId="2" borderId="12" xfId="26" applyFont="1" applyFill="1" applyBorder="1" applyProtection="1">
      <alignment/>
      <protection/>
    </xf>
    <xf numFmtId="0" fontId="9" fillId="3" borderId="18" xfId="26" applyFont="1" applyFill="1" applyBorder="1" applyAlignment="1" applyProtection="1">
      <alignment/>
      <protection/>
    </xf>
    <xf numFmtId="0" fontId="8" fillId="2" borderId="45" xfId="26" applyFont="1" applyFill="1" applyBorder="1" applyProtection="1">
      <alignment/>
      <protection/>
    </xf>
    <xf numFmtId="0" fontId="8" fillId="2" borderId="26" xfId="26" applyFont="1" applyFill="1" applyBorder="1" applyProtection="1">
      <alignment/>
      <protection/>
    </xf>
    <xf numFmtId="0" fontId="8" fillId="2" borderId="22" xfId="26" applyFont="1" applyFill="1" applyBorder="1" applyProtection="1">
      <alignment/>
      <protection/>
    </xf>
    <xf numFmtId="0" fontId="8" fillId="2" borderId="24" xfId="26" applyFont="1" applyFill="1" applyBorder="1" applyProtection="1">
      <alignment/>
      <protection/>
    </xf>
    <xf numFmtId="0" fontId="8" fillId="2" borderId="54" xfId="26" applyFont="1" applyFill="1" applyBorder="1" applyProtection="1">
      <alignment/>
      <protection/>
    </xf>
    <xf numFmtId="0" fontId="18" fillId="2" borderId="18" xfId="26" applyFont="1" applyFill="1" applyBorder="1" applyProtection="1">
      <alignment/>
      <protection/>
    </xf>
    <xf numFmtId="168" fontId="12" fillId="0" borderId="0" xfId="29" applyAlignment="1" applyProtection="1">
      <alignment vertical="center"/>
      <protection/>
    </xf>
    <xf numFmtId="168" fontId="12" fillId="0" borderId="0" xfId="29" applyProtection="1">
      <alignment/>
      <protection/>
    </xf>
    <xf numFmtId="168" fontId="9" fillId="3" borderId="0" xfId="29" applyFont="1" applyFill="1" applyBorder="1" applyAlignment="1" applyProtection="1">
      <alignment horizontal="center"/>
      <protection/>
    </xf>
    <xf numFmtId="168" fontId="9" fillId="3" borderId="0" xfId="29" applyFont="1" applyFill="1" applyBorder="1" applyProtection="1">
      <alignment/>
      <protection locked="0"/>
    </xf>
    <xf numFmtId="0" fontId="9" fillId="3" borderId="0" xfId="26" applyFont="1" applyFill="1" applyBorder="1" applyAlignment="1" applyProtection="1">
      <alignment horizontal="center"/>
      <protection locked="0"/>
    </xf>
    <xf numFmtId="0" fontId="9" fillId="0" borderId="0" xfId="26" applyFont="1" applyFill="1" applyBorder="1" applyAlignment="1" applyProtection="1">
      <alignment horizontal="center"/>
      <protection locked="0"/>
    </xf>
    <xf numFmtId="175" fontId="9" fillId="3" borderId="0" xfId="26" applyNumberFormat="1" applyFont="1" applyFill="1" applyBorder="1" applyAlignment="1" applyProtection="1">
      <alignment horizontal="center"/>
      <protection/>
    </xf>
    <xf numFmtId="168" fontId="9" fillId="2" borderId="10" xfId="29" applyFont="1" applyFill="1" applyBorder="1" applyAlignment="1" applyProtection="1">
      <alignment horizontal="right"/>
      <protection/>
    </xf>
    <xf numFmtId="168" fontId="9" fillId="2" borderId="11" xfId="29" applyFont="1" applyFill="1" applyBorder="1" applyProtection="1">
      <alignment/>
      <protection/>
    </xf>
    <xf numFmtId="168" fontId="18" fillId="2" borderId="30" xfId="29" applyFont="1" applyFill="1" applyBorder="1" applyProtection="1">
      <alignment/>
      <protection/>
    </xf>
    <xf numFmtId="168" fontId="16" fillId="2" borderId="24" xfId="29" applyFont="1" applyFill="1" applyBorder="1" applyProtection="1">
      <alignment/>
      <protection/>
    </xf>
    <xf numFmtId="168" fontId="9" fillId="2" borderId="37" xfId="29" applyFont="1" applyFill="1" applyBorder="1" applyProtection="1">
      <alignment/>
      <protection/>
    </xf>
    <xf numFmtId="168" fontId="9" fillId="2" borderId="0" xfId="29" applyFont="1" applyFill="1" applyProtection="1">
      <alignment/>
      <protection/>
    </xf>
    <xf numFmtId="168" fontId="18" fillId="2" borderId="18" xfId="29" applyFont="1" applyFill="1" applyBorder="1" applyProtection="1">
      <alignment/>
      <protection/>
    </xf>
    <xf numFmtId="168" fontId="16" fillId="2" borderId="45" xfId="29" applyFont="1" applyFill="1" applyBorder="1" applyProtection="1">
      <alignment/>
      <protection/>
    </xf>
    <xf numFmtId="168" fontId="18" fillId="2" borderId="37" xfId="29" applyFont="1" applyFill="1" applyBorder="1" applyProtection="1">
      <alignment/>
      <protection/>
    </xf>
    <xf numFmtId="168" fontId="16" fillId="2" borderId="22" xfId="29" applyFont="1" applyFill="1" applyBorder="1" applyProtection="1">
      <alignment/>
      <protection/>
    </xf>
    <xf numFmtId="168" fontId="26" fillId="2" borderId="53" xfId="29" applyFont="1" applyFill="1" applyBorder="1" applyProtection="1">
      <alignment/>
      <protection/>
    </xf>
    <xf numFmtId="168" fontId="9" fillId="2" borderId="12" xfId="29" applyFont="1" applyFill="1" applyBorder="1" applyProtection="1">
      <alignment/>
      <protection/>
    </xf>
    <xf numFmtId="0" fontId="26" fillId="3" borderId="53" xfId="26" applyFont="1" applyFill="1" applyBorder="1" applyAlignment="1" applyProtection="1">
      <alignment/>
      <protection/>
    </xf>
    <xf numFmtId="0" fontId="9" fillId="3" borderId="12" xfId="26" applyFont="1" applyFill="1" applyBorder="1" applyAlignment="1" applyProtection="1">
      <alignment/>
      <protection/>
    </xf>
    <xf numFmtId="0" fontId="18" fillId="3" borderId="18" xfId="26" applyFont="1" applyFill="1" applyBorder="1" applyAlignment="1" applyProtection="1">
      <alignment/>
      <protection/>
    </xf>
    <xf numFmtId="0" fontId="9" fillId="3" borderId="45" xfId="26" applyFont="1" applyFill="1" applyBorder="1" applyAlignment="1" applyProtection="1">
      <alignment/>
      <protection/>
    </xf>
    <xf numFmtId="0" fontId="18" fillId="3" borderId="20" xfId="26" applyFont="1" applyFill="1" applyBorder="1" applyAlignment="1" applyProtection="1">
      <alignment/>
      <protection/>
    </xf>
    <xf numFmtId="0" fontId="9" fillId="3" borderId="54" xfId="26" applyFont="1" applyFill="1" applyBorder="1" applyAlignment="1" applyProtection="1">
      <alignment/>
      <protection/>
    </xf>
    <xf numFmtId="0" fontId="26" fillId="3" borderId="20" xfId="26" applyFont="1" applyFill="1" applyBorder="1" applyAlignment="1" applyProtection="1">
      <alignment/>
      <protection/>
    </xf>
    <xf numFmtId="168" fontId="9" fillId="3" borderId="13" xfId="29" applyFont="1" applyFill="1" applyBorder="1" applyProtection="1">
      <alignment/>
      <protection/>
    </xf>
    <xf numFmtId="168" fontId="26" fillId="3" borderId="20" xfId="29" applyFont="1" applyFill="1" applyBorder="1" applyAlignment="1" applyProtection="1">
      <alignment/>
      <protection/>
    </xf>
    <xf numFmtId="168" fontId="9" fillId="3" borderId="54" xfId="29" applyFont="1" applyFill="1" applyBorder="1" applyAlignment="1" applyProtection="1">
      <alignment/>
      <protection/>
    </xf>
    <xf numFmtId="168" fontId="9" fillId="3" borderId="45" xfId="29" applyFont="1" applyFill="1" applyBorder="1" applyAlignment="1" applyProtection="1">
      <alignment/>
      <protection/>
    </xf>
    <xf numFmtId="168" fontId="9" fillId="3" borderId="54" xfId="29" applyFont="1" applyFill="1" applyBorder="1" applyProtection="1">
      <alignment/>
      <protection/>
    </xf>
    <xf numFmtId="168" fontId="9" fillId="3" borderId="45" xfId="29" applyFont="1" applyFill="1" applyBorder="1" applyProtection="1">
      <alignment/>
      <protection/>
    </xf>
    <xf numFmtId="168" fontId="9" fillId="3" borderId="12" xfId="29" applyFont="1" applyFill="1" applyBorder="1" applyProtection="1">
      <alignment/>
      <protection/>
    </xf>
    <xf numFmtId="0" fontId="9" fillId="2" borderId="20" xfId="26" applyFont="1" applyFill="1" applyBorder="1" applyProtection="1">
      <alignment/>
      <protection/>
    </xf>
    <xf numFmtId="168" fontId="16" fillId="2" borderId="54" xfId="29" applyFont="1" applyFill="1" applyBorder="1" applyProtection="1">
      <alignment/>
      <protection/>
    </xf>
    <xf numFmtId="168" fontId="26" fillId="3" borderId="37" xfId="29" applyFont="1" applyFill="1" applyBorder="1" applyProtection="1">
      <alignment/>
      <protection/>
    </xf>
    <xf numFmtId="168" fontId="9" fillId="3" borderId="22" xfId="29" applyFont="1" applyFill="1" applyBorder="1" applyProtection="1">
      <alignment/>
      <protection/>
    </xf>
    <xf numFmtId="168" fontId="26" fillId="3" borderId="55" xfId="29" applyFont="1" applyFill="1" applyBorder="1" applyProtection="1">
      <alignment/>
      <protection/>
    </xf>
    <xf numFmtId="168" fontId="9" fillId="3" borderId="56" xfId="29" applyFont="1" applyFill="1" applyBorder="1" applyProtection="1">
      <alignment/>
      <protection/>
    </xf>
    <xf numFmtId="168" fontId="18" fillId="3" borderId="18" xfId="29" applyFont="1" applyFill="1" applyBorder="1" applyAlignment="1" applyProtection="1">
      <alignment/>
      <protection/>
    </xf>
    <xf numFmtId="168" fontId="9" fillId="3" borderId="45" xfId="29" applyFont="1" applyFill="1" applyBorder="1" applyAlignment="1" applyProtection="1">
      <alignment/>
      <protection/>
    </xf>
    <xf numFmtId="168" fontId="18" fillId="3" borderId="20" xfId="29" applyFont="1" applyFill="1" applyBorder="1" applyAlignment="1" applyProtection="1">
      <alignment/>
      <protection/>
    </xf>
    <xf numFmtId="168" fontId="26" fillId="3" borderId="20" xfId="29" applyFont="1" applyFill="1" applyBorder="1" applyProtection="1">
      <alignment/>
      <protection/>
    </xf>
    <xf numFmtId="168" fontId="8" fillId="3" borderId="13" xfId="29" applyFont="1" applyFill="1" applyBorder="1" applyAlignment="1" applyProtection="1">
      <alignment horizontal="center"/>
      <protection/>
    </xf>
    <xf numFmtId="168" fontId="8" fillId="3" borderId="13" xfId="29" applyFont="1" applyFill="1" applyBorder="1" applyProtection="1">
      <alignment/>
      <protection/>
    </xf>
    <xf numFmtId="170" fontId="12" fillId="0" borderId="0" xfId="29" applyNumberFormat="1" applyProtection="1">
      <alignment/>
      <protection/>
    </xf>
    <xf numFmtId="175" fontId="12" fillId="0" borderId="0" xfId="29" applyNumberFormat="1" applyProtection="1">
      <alignment/>
      <protection/>
    </xf>
    <xf numFmtId="0" fontId="30" fillId="2" borderId="45" xfId="26" applyFont="1" applyFill="1" applyBorder="1" applyProtection="1">
      <alignment/>
      <protection/>
    </xf>
    <xf numFmtId="168" fontId="31" fillId="3" borderId="54" xfId="29" applyFont="1" applyFill="1" applyBorder="1" applyAlignment="1" applyProtection="1">
      <alignment/>
      <protection/>
    </xf>
    <xf numFmtId="168" fontId="30" fillId="2" borderId="45" xfId="29" applyFont="1" applyFill="1" applyBorder="1" applyProtection="1">
      <alignment/>
      <protection/>
    </xf>
    <xf numFmtId="0" fontId="17" fillId="2" borderId="18" xfId="26" applyFont="1" applyFill="1" applyBorder="1" applyProtection="1">
      <alignment/>
      <protection/>
    </xf>
    <xf numFmtId="0" fontId="35" fillId="3" borderId="20" xfId="26" applyFont="1" applyFill="1" applyBorder="1" applyProtection="1">
      <alignment/>
      <protection/>
    </xf>
    <xf numFmtId="168" fontId="0" fillId="3" borderId="54" xfId="29" applyFont="1" applyFill="1" applyBorder="1" applyProtection="1">
      <alignment/>
      <protection/>
    </xf>
    <xf numFmtId="168" fontId="38" fillId="0" borderId="0" xfId="29" applyFont="1" applyAlignment="1" applyProtection="1">
      <alignment wrapText="1"/>
      <protection/>
    </xf>
    <xf numFmtId="168" fontId="40" fillId="2" borderId="20" xfId="29" applyFont="1" applyFill="1" applyBorder="1" applyProtection="1">
      <alignment/>
      <protection/>
    </xf>
    <xf numFmtId="168" fontId="41" fillId="3" borderId="54" xfId="29" applyFont="1" applyFill="1" applyBorder="1" applyAlignment="1" applyProtection="1">
      <alignment/>
      <protection/>
    </xf>
    <xf numFmtId="0" fontId="9" fillId="4" borderId="0" xfId="26" applyFont="1" applyFill="1" applyBorder="1" applyAlignment="1" applyProtection="1">
      <alignment horizontal="center"/>
      <protection locked="0"/>
    </xf>
    <xf numFmtId="0" fontId="8" fillId="2" borderId="26" xfId="26" applyFont="1" applyFill="1" applyBorder="1" applyAlignment="1" applyProtection="1">
      <alignment horizontal="center"/>
      <protection hidden="1" locked="0"/>
    </xf>
    <xf numFmtId="2" fontId="8" fillId="2" borderId="57" xfId="26" applyNumberFormat="1" applyFont="1" applyFill="1" applyBorder="1" applyAlignment="1" applyProtection="1">
      <alignment horizontal="center"/>
      <protection hidden="1" locked="0"/>
    </xf>
    <xf numFmtId="0" fontId="10" fillId="2" borderId="11" xfId="26" applyFont="1" applyFill="1" applyBorder="1" applyAlignment="1" applyProtection="1">
      <alignment horizontal="centerContinuous"/>
      <protection hidden="1"/>
    </xf>
    <xf numFmtId="175" fontId="19" fillId="0" borderId="0" xfId="29" applyNumberFormat="1" applyFont="1" applyProtection="1">
      <alignment/>
      <protection/>
    </xf>
    <xf numFmtId="3" fontId="29" fillId="2" borderId="0" xfId="28" applyNumberFormat="1" applyFont="1" applyFill="1" applyAlignment="1" applyProtection="1">
      <alignment horizontal="center" wrapText="1"/>
      <protection/>
    </xf>
    <xf numFmtId="3" fontId="29" fillId="2" borderId="0" xfId="28" applyNumberFormat="1" applyFont="1" applyFill="1" applyAlignment="1" applyProtection="1">
      <alignment horizontal="center" vertical="justify" wrapText="1"/>
      <protection/>
    </xf>
    <xf numFmtId="0" fontId="35" fillId="2" borderId="37" xfId="26" applyFont="1" applyFill="1" applyBorder="1" applyProtection="1">
      <alignment/>
      <protection/>
    </xf>
    <xf numFmtId="0" fontId="0" fillId="2" borderId="22" xfId="26" applyFont="1" applyFill="1" applyBorder="1" applyProtection="1">
      <alignment/>
      <protection/>
    </xf>
    <xf numFmtId="0" fontId="26" fillId="5" borderId="58" xfId="26" applyFont="1" applyFill="1" applyBorder="1" applyProtection="1">
      <alignment/>
      <protection/>
    </xf>
    <xf numFmtId="0" fontId="9" fillId="5" borderId="3" xfId="26" applyFont="1" applyFill="1" applyBorder="1" applyProtection="1">
      <alignment/>
      <protection/>
    </xf>
    <xf numFmtId="0" fontId="25" fillId="6" borderId="58" xfId="26" applyFont="1" applyFill="1" applyBorder="1" applyProtection="1">
      <alignment/>
      <protection/>
    </xf>
    <xf numFmtId="0" fontId="8" fillId="6" borderId="3" xfId="26" applyFont="1" applyFill="1" applyBorder="1" applyProtection="1">
      <alignment/>
      <protection/>
    </xf>
    <xf numFmtId="168" fontId="26" fillId="6" borderId="58" xfId="29" applyFont="1" applyFill="1" applyBorder="1" applyProtection="1">
      <alignment/>
      <protection/>
    </xf>
    <xf numFmtId="168" fontId="9" fillId="6" borderId="3" xfId="29" applyFont="1" applyFill="1" applyBorder="1" applyProtection="1">
      <alignment/>
      <protection/>
    </xf>
    <xf numFmtId="168" fontId="25" fillId="6" borderId="58" xfId="29" applyFont="1" applyFill="1" applyBorder="1" applyProtection="1">
      <alignment/>
      <protection/>
    </xf>
    <xf numFmtId="168" fontId="8" fillId="6" borderId="3" xfId="29" applyFont="1" applyFill="1" applyBorder="1" applyProtection="1">
      <alignment/>
      <protection/>
    </xf>
    <xf numFmtId="168" fontId="35" fillId="3" borderId="20" xfId="29" applyFont="1" applyFill="1" applyBorder="1" applyAlignment="1" applyProtection="1">
      <alignment/>
      <protection/>
    </xf>
    <xf numFmtId="168" fontId="26" fillId="0" borderId="53" xfId="29" applyFont="1" applyFill="1" applyBorder="1" applyProtection="1">
      <alignment/>
      <protection/>
    </xf>
    <xf numFmtId="168" fontId="9" fillId="3" borderId="0" xfId="29" applyFont="1" applyFill="1" applyBorder="1" applyAlignment="1" applyProtection="1">
      <alignment horizontal="center"/>
      <protection locked="0"/>
    </xf>
    <xf numFmtId="0" fontId="39" fillId="6" borderId="53" xfId="26" applyFont="1" applyFill="1" applyBorder="1" applyProtection="1">
      <alignment/>
      <protection/>
    </xf>
    <xf numFmtId="0" fontId="39" fillId="7" borderId="12" xfId="26" applyFont="1" applyFill="1" applyBorder="1" applyProtection="1">
      <alignment/>
      <protection/>
    </xf>
    <xf numFmtId="0" fontId="9" fillId="0" borderId="18" xfId="26" applyFont="1" applyFill="1" applyBorder="1" applyAlignment="1" applyProtection="1">
      <alignment/>
      <protection/>
    </xf>
    <xf numFmtId="0" fontId="8" fillId="0" borderId="45" xfId="26" applyFont="1" applyFill="1" applyBorder="1" applyProtection="1">
      <alignment/>
      <protection/>
    </xf>
    <xf numFmtId="0" fontId="8" fillId="0" borderId="26" xfId="26" applyFont="1" applyFill="1" applyBorder="1" applyProtection="1">
      <alignment/>
      <protection/>
    </xf>
    <xf numFmtId="0" fontId="8" fillId="0" borderId="22" xfId="26" applyFont="1" applyFill="1" applyBorder="1" applyProtection="1">
      <alignment/>
      <protection/>
    </xf>
    <xf numFmtId="0" fontId="36" fillId="6" borderId="53" xfId="26" applyFont="1" applyFill="1" applyBorder="1" applyAlignment="1" applyProtection="1">
      <alignment/>
      <protection/>
    </xf>
    <xf numFmtId="0" fontId="36" fillId="6" borderId="12" xfId="26" applyFont="1" applyFill="1" applyBorder="1" applyProtection="1">
      <alignment/>
      <protection/>
    </xf>
    <xf numFmtId="0" fontId="33" fillId="6" borderId="10" xfId="26" applyFont="1" applyFill="1" applyBorder="1" applyProtection="1">
      <alignment/>
      <protection/>
    </xf>
    <xf numFmtId="0" fontId="33" fillId="6" borderId="17" xfId="26" applyFont="1" applyFill="1" applyBorder="1" applyProtection="1">
      <alignment/>
      <protection/>
    </xf>
    <xf numFmtId="0" fontId="39" fillId="6" borderId="12" xfId="26" applyFont="1" applyFill="1" applyBorder="1" applyProtection="1">
      <alignment/>
      <protection/>
    </xf>
    <xf numFmtId="0" fontId="25" fillId="0" borderId="0" xfId="26" applyFont="1" applyFill="1" applyBorder="1" applyProtection="1">
      <alignment/>
      <protection/>
    </xf>
    <xf numFmtId="0" fontId="8" fillId="0" borderId="0" xfId="26" applyFont="1" applyFill="1" applyBorder="1" applyProtection="1">
      <alignment/>
      <protection/>
    </xf>
    <xf numFmtId="0" fontId="9" fillId="0" borderId="0" xfId="26" applyFont="1" applyFill="1" applyBorder="1" applyProtection="1">
      <alignment/>
      <protection/>
    </xf>
    <xf numFmtId="0" fontId="9" fillId="0" borderId="42" xfId="26" applyFont="1" applyFill="1" applyBorder="1" applyProtection="1">
      <alignment/>
      <protection/>
    </xf>
    <xf numFmtId="0" fontId="9" fillId="0" borderId="57" xfId="26" applyFont="1" applyFill="1" applyBorder="1" applyProtection="1">
      <alignment/>
      <protection/>
    </xf>
    <xf numFmtId="0" fontId="9" fillId="0" borderId="59" xfId="26" applyFont="1" applyFill="1" applyBorder="1" applyProtection="1">
      <alignment/>
      <protection/>
    </xf>
    <xf numFmtId="168" fontId="9" fillId="0" borderId="35" xfId="29" applyFont="1" applyFill="1" applyBorder="1" applyProtection="1">
      <alignment/>
      <protection/>
    </xf>
    <xf numFmtId="168" fontId="41" fillId="3" borderId="13" xfId="29" applyFont="1" applyFill="1" applyBorder="1" applyAlignment="1" applyProtection="1">
      <alignment/>
      <protection/>
    </xf>
    <xf numFmtId="168" fontId="9" fillId="3" borderId="13" xfId="29" applyFont="1" applyFill="1" applyBorder="1" applyAlignment="1" applyProtection="1">
      <alignment/>
      <protection/>
    </xf>
    <xf numFmtId="168" fontId="8" fillId="6" borderId="2" xfId="29" applyFont="1" applyFill="1" applyBorder="1" applyProtection="1">
      <alignment/>
      <protection/>
    </xf>
    <xf numFmtId="0" fontId="8" fillId="2" borderId="19" xfId="26" applyFont="1" applyFill="1" applyBorder="1" applyProtection="1">
      <alignment/>
      <protection/>
    </xf>
    <xf numFmtId="0" fontId="8" fillId="2" borderId="0" xfId="26" applyFont="1" applyFill="1" applyBorder="1" applyProtection="1">
      <alignment/>
      <protection/>
    </xf>
    <xf numFmtId="0" fontId="8" fillId="2" borderId="25" xfId="26" applyFont="1" applyFill="1" applyBorder="1" applyProtection="1">
      <alignment/>
      <protection/>
    </xf>
    <xf numFmtId="0" fontId="8" fillId="2" borderId="23" xfId="26" applyFont="1" applyFill="1" applyBorder="1" applyProtection="1">
      <alignment/>
      <protection/>
    </xf>
    <xf numFmtId="0" fontId="8" fillId="2" borderId="13" xfId="26" applyFont="1" applyFill="1" applyBorder="1" applyProtection="1">
      <alignment/>
      <protection/>
    </xf>
    <xf numFmtId="0" fontId="8" fillId="2" borderId="35" xfId="26" applyFont="1" applyFill="1" applyBorder="1" applyProtection="1">
      <alignment/>
      <protection/>
    </xf>
    <xf numFmtId="0" fontId="8" fillId="6" borderId="2" xfId="26" applyFont="1" applyFill="1" applyBorder="1" applyProtection="1">
      <alignment/>
      <protection/>
    </xf>
    <xf numFmtId="0" fontId="8" fillId="0" borderId="30" xfId="26" applyFont="1" applyFill="1" applyBorder="1" applyProtection="1">
      <alignment/>
      <protection/>
    </xf>
    <xf numFmtId="0" fontId="8" fillId="0" borderId="60" xfId="26" applyFont="1" applyFill="1" applyBorder="1" applyProtection="1">
      <alignment/>
      <protection/>
    </xf>
    <xf numFmtId="0" fontId="8" fillId="0" borderId="61" xfId="26" applyFont="1" applyFill="1" applyBorder="1" applyProtection="1">
      <alignment/>
      <protection/>
    </xf>
    <xf numFmtId="168" fontId="8" fillId="3" borderId="35" xfId="29" applyFont="1" applyFill="1" applyBorder="1" applyAlignment="1" applyProtection="1">
      <alignment/>
      <protection/>
    </xf>
    <xf numFmtId="168" fontId="8" fillId="3" borderId="12" xfId="29" applyFont="1" applyFill="1" applyBorder="1" applyAlignment="1" applyProtection="1">
      <alignment/>
      <protection/>
    </xf>
    <xf numFmtId="0" fontId="8" fillId="0" borderId="23" xfId="26" applyFont="1" applyFill="1" applyBorder="1" applyProtection="1">
      <alignment/>
      <protection/>
    </xf>
    <xf numFmtId="0" fontId="8" fillId="0" borderId="25" xfId="26" applyFont="1" applyFill="1" applyBorder="1" applyProtection="1">
      <alignment/>
      <protection/>
    </xf>
    <xf numFmtId="0" fontId="8" fillId="0" borderId="62" xfId="26" applyFont="1" applyFill="1" applyBorder="1" applyProtection="1">
      <alignment/>
      <protection/>
    </xf>
    <xf numFmtId="0" fontId="8" fillId="0" borderId="13" xfId="26" applyFont="1" applyFill="1" applyBorder="1" applyProtection="1">
      <alignment/>
      <protection/>
    </xf>
    <xf numFmtId="0" fontId="25" fillId="8" borderId="63" xfId="26" applyFont="1" applyFill="1" applyBorder="1" applyProtection="1">
      <alignment/>
      <protection/>
    </xf>
    <xf numFmtId="0" fontId="25" fillId="8" borderId="64" xfId="26" applyFont="1" applyFill="1" applyBorder="1" applyProtection="1">
      <alignment/>
      <protection/>
    </xf>
    <xf numFmtId="0" fontId="8" fillId="0" borderId="54" xfId="26" applyFont="1" applyFill="1" applyBorder="1" applyProtection="1">
      <alignment/>
      <protection/>
    </xf>
    <xf numFmtId="0" fontId="39" fillId="6" borderId="35" xfId="26" applyFont="1" applyFill="1" applyBorder="1" applyProtection="1">
      <alignment/>
      <protection/>
    </xf>
    <xf numFmtId="0" fontId="36" fillId="6" borderId="35" xfId="26" applyFont="1" applyFill="1" applyBorder="1" applyProtection="1">
      <alignment/>
      <protection/>
    </xf>
    <xf numFmtId="0" fontId="33" fillId="6" borderId="11" xfId="26" applyFont="1" applyFill="1" applyBorder="1" applyProtection="1">
      <alignment/>
      <protection/>
    </xf>
    <xf numFmtId="178" fontId="9" fillId="4" borderId="35" xfId="29" applyNumberFormat="1" applyFont="1" applyFill="1" applyBorder="1" applyAlignment="1" applyProtection="1">
      <alignment shrinkToFit="1"/>
      <protection locked="0"/>
    </xf>
    <xf numFmtId="178" fontId="8" fillId="6" borderId="65" xfId="29" applyNumberFormat="1" applyFont="1" applyFill="1" applyBorder="1" applyAlignment="1" applyProtection="1">
      <alignment shrinkToFit="1"/>
      <protection/>
    </xf>
    <xf numFmtId="178" fontId="39" fillId="6" borderId="66" xfId="29" applyNumberFormat="1" applyFont="1" applyFill="1" applyBorder="1" applyAlignment="1" applyProtection="1">
      <alignment shrinkToFit="1"/>
      <protection/>
    </xf>
    <xf numFmtId="178" fontId="8" fillId="6" borderId="66" xfId="29" applyNumberFormat="1" applyFont="1" applyFill="1" applyBorder="1" applyAlignment="1" applyProtection="1">
      <alignment shrinkToFit="1"/>
      <protection/>
    </xf>
    <xf numFmtId="178" fontId="9" fillId="4" borderId="67" xfId="29" applyNumberFormat="1" applyFont="1" applyFill="1" applyBorder="1" applyAlignment="1" applyProtection="1">
      <alignment shrinkToFit="1"/>
      <protection locked="0"/>
    </xf>
    <xf numFmtId="178" fontId="9" fillId="4" borderId="68" xfId="29" applyNumberFormat="1" applyFont="1" applyFill="1" applyBorder="1" applyAlignment="1" applyProtection="1">
      <alignment shrinkToFit="1"/>
      <protection locked="0"/>
    </xf>
    <xf numFmtId="178" fontId="8" fillId="6" borderId="69" xfId="29" applyNumberFormat="1" applyFont="1" applyFill="1" applyBorder="1" applyAlignment="1" applyProtection="1">
      <alignment shrinkToFit="1"/>
      <protection/>
    </xf>
    <xf numFmtId="178" fontId="8" fillId="6" borderId="70" xfId="29" applyNumberFormat="1" applyFont="1" applyFill="1" applyBorder="1" applyAlignment="1" applyProtection="1">
      <alignment shrinkToFit="1"/>
      <protection/>
    </xf>
    <xf numFmtId="178" fontId="9" fillId="2" borderId="64" xfId="29" applyNumberFormat="1" applyFont="1" applyFill="1" applyBorder="1" applyAlignment="1" applyProtection="1">
      <alignment shrinkToFit="1"/>
      <protection locked="0"/>
    </xf>
    <xf numFmtId="178" fontId="8" fillId="3" borderId="64" xfId="29" applyNumberFormat="1" applyFont="1" applyFill="1" applyBorder="1" applyAlignment="1" applyProtection="1">
      <alignment shrinkToFit="1"/>
      <protection/>
    </xf>
    <xf numFmtId="178" fontId="37" fillId="6" borderId="71" xfId="29" applyNumberFormat="1" applyFont="1" applyFill="1" applyBorder="1" applyAlignment="1" applyProtection="1">
      <alignment shrinkToFit="1"/>
      <protection/>
    </xf>
    <xf numFmtId="178" fontId="9" fillId="4" borderId="72" xfId="29" applyNumberFormat="1" applyFont="1" applyFill="1" applyBorder="1" applyAlignment="1" applyProtection="1">
      <alignment shrinkToFit="1"/>
      <protection locked="0"/>
    </xf>
    <xf numFmtId="178" fontId="8" fillId="4" borderId="14" xfId="29" applyNumberFormat="1" applyFont="1" applyFill="1" applyBorder="1" applyAlignment="1" applyProtection="1">
      <alignment shrinkToFit="1"/>
      <protection/>
    </xf>
    <xf numFmtId="178" fontId="8" fillId="4" borderId="73" xfId="29" applyNumberFormat="1" applyFont="1" applyFill="1" applyBorder="1" applyAlignment="1" applyProtection="1">
      <alignment shrinkToFit="1"/>
      <protection/>
    </xf>
    <xf numFmtId="178" fontId="8" fillId="4" borderId="42" xfId="29" applyNumberFormat="1" applyFont="1" applyFill="1" applyBorder="1" applyAlignment="1" applyProtection="1">
      <alignment shrinkToFit="1"/>
      <protection/>
    </xf>
    <xf numFmtId="178" fontId="37" fillId="6" borderId="74" xfId="29" applyNumberFormat="1" applyFont="1" applyFill="1" applyBorder="1" applyAlignment="1" applyProtection="1">
      <alignment shrinkToFit="1"/>
      <protection/>
    </xf>
    <xf numFmtId="178" fontId="8" fillId="4" borderId="75" xfId="29" applyNumberFormat="1" applyFont="1" applyFill="1" applyBorder="1" applyAlignment="1" applyProtection="1">
      <alignment shrinkToFit="1"/>
      <protection/>
    </xf>
    <xf numFmtId="178" fontId="8" fillId="4" borderId="57" xfId="29" applyNumberFormat="1" applyFont="1" applyFill="1" applyBorder="1" applyAlignment="1" applyProtection="1">
      <alignment shrinkToFit="1"/>
      <protection/>
    </xf>
    <xf numFmtId="178" fontId="37" fillId="6" borderId="76" xfId="29" applyNumberFormat="1" applyFont="1" applyFill="1" applyBorder="1" applyAlignment="1" applyProtection="1">
      <alignment shrinkToFit="1"/>
      <protection/>
    </xf>
    <xf numFmtId="178" fontId="8" fillId="4" borderId="77" xfId="29" applyNumberFormat="1" applyFont="1" applyFill="1" applyBorder="1" applyAlignment="1" applyProtection="1">
      <alignment shrinkToFit="1"/>
      <protection/>
    </xf>
    <xf numFmtId="178" fontId="8" fillId="4" borderId="59" xfId="29" applyNumberFormat="1" applyFont="1" applyFill="1" applyBorder="1" applyAlignment="1" applyProtection="1">
      <alignment shrinkToFit="1"/>
      <protection/>
    </xf>
    <xf numFmtId="178" fontId="37" fillId="6" borderId="78" xfId="29" applyNumberFormat="1" applyFont="1" applyFill="1" applyBorder="1" applyAlignment="1" applyProtection="1">
      <alignment shrinkToFit="1"/>
      <protection/>
    </xf>
    <xf numFmtId="178" fontId="8" fillId="6" borderId="79" xfId="26" applyNumberFormat="1" applyFont="1" applyFill="1" applyBorder="1" applyAlignment="1" applyProtection="1">
      <alignment shrinkToFit="1"/>
      <protection/>
    </xf>
    <xf numFmtId="178" fontId="8" fillId="6" borderId="80" xfId="26" applyNumberFormat="1" applyFont="1" applyFill="1" applyBorder="1" applyAlignment="1" applyProtection="1">
      <alignment shrinkToFit="1"/>
      <protection/>
    </xf>
    <xf numFmtId="178" fontId="8" fillId="6" borderId="70" xfId="26" applyNumberFormat="1" applyFont="1" applyFill="1" applyBorder="1" applyAlignment="1" applyProtection="1">
      <alignment shrinkToFit="1"/>
      <protection/>
    </xf>
    <xf numFmtId="178" fontId="8" fillId="6" borderId="69" xfId="26" applyNumberFormat="1" applyFont="1" applyFill="1" applyBorder="1" applyAlignment="1" applyProtection="1">
      <alignment shrinkToFit="1"/>
      <protection/>
    </xf>
    <xf numFmtId="178" fontId="7" fillId="4" borderId="81" xfId="29" applyNumberFormat="1" applyFont="1" applyFill="1" applyBorder="1" applyAlignment="1" applyProtection="1">
      <alignment shrinkToFit="1"/>
      <protection/>
    </xf>
    <xf numFmtId="178" fontId="7" fillId="4" borderId="53" xfId="29" applyNumberFormat="1" applyFont="1" applyFill="1" applyBorder="1" applyAlignment="1" applyProtection="1">
      <alignment shrinkToFit="1"/>
      <protection/>
    </xf>
    <xf numFmtId="178" fontId="7" fillId="4" borderId="82" xfId="29" applyNumberFormat="1" applyFont="1" applyFill="1" applyBorder="1" applyAlignment="1" applyProtection="1">
      <alignment shrinkToFit="1"/>
      <protection/>
    </xf>
    <xf numFmtId="178" fontId="7" fillId="4" borderId="83" xfId="29" applyNumberFormat="1" applyFont="1" applyFill="1" applyBorder="1" applyAlignment="1" applyProtection="1">
      <alignment shrinkToFit="1"/>
      <protection/>
    </xf>
    <xf numFmtId="178" fontId="8" fillId="6" borderId="84" xfId="29" applyNumberFormat="1" applyFont="1" applyFill="1" applyBorder="1" applyAlignment="1" applyProtection="1">
      <alignment shrinkToFit="1"/>
      <protection/>
    </xf>
    <xf numFmtId="178" fontId="39" fillId="4" borderId="81" xfId="29" applyNumberFormat="1" applyFont="1" applyFill="1" applyBorder="1" applyAlignment="1" applyProtection="1">
      <alignment shrinkToFit="1"/>
      <protection/>
    </xf>
    <xf numFmtId="178" fontId="39" fillId="4" borderId="53" xfId="29" applyNumberFormat="1" applyFont="1" applyFill="1" applyBorder="1" applyAlignment="1" applyProtection="1">
      <alignment shrinkToFit="1"/>
      <protection/>
    </xf>
    <xf numFmtId="178" fontId="39" fillId="4" borderId="82" xfId="29" applyNumberFormat="1" applyFont="1" applyFill="1" applyBorder="1" applyAlignment="1" applyProtection="1">
      <alignment shrinkToFit="1"/>
      <protection/>
    </xf>
    <xf numFmtId="178" fontId="39" fillId="4" borderId="83" xfId="29" applyNumberFormat="1" applyFont="1" applyFill="1" applyBorder="1" applyAlignment="1" applyProtection="1">
      <alignment shrinkToFit="1"/>
      <protection/>
    </xf>
    <xf numFmtId="178" fontId="9" fillId="4" borderId="20" xfId="29" applyNumberFormat="1" applyFont="1" applyFill="1" applyBorder="1" applyAlignment="1" applyProtection="1">
      <alignment shrinkToFit="1"/>
      <protection locked="0"/>
    </xf>
    <xf numFmtId="178" fontId="9" fillId="4" borderId="85" xfId="29" applyNumberFormat="1" applyFont="1" applyFill="1" applyBorder="1" applyAlignment="1" applyProtection="1">
      <alignment shrinkToFit="1"/>
      <protection locked="0"/>
    </xf>
    <xf numFmtId="178" fontId="8" fillId="6" borderId="58" xfId="29" applyNumberFormat="1" applyFont="1" applyFill="1" applyBorder="1" applyAlignment="1" applyProtection="1">
      <alignment shrinkToFit="1"/>
      <protection/>
    </xf>
    <xf numFmtId="178" fontId="8" fillId="6" borderId="86" xfId="29" applyNumberFormat="1" applyFont="1" applyFill="1" applyBorder="1" applyAlignment="1" applyProtection="1">
      <alignment shrinkToFit="1"/>
      <protection/>
    </xf>
    <xf numFmtId="178" fontId="9" fillId="0" borderId="64" xfId="29" applyNumberFormat="1" applyFont="1" applyFill="1" applyBorder="1" applyAlignment="1" applyProtection="1">
      <alignment shrinkToFit="1"/>
      <protection locked="0"/>
    </xf>
    <xf numFmtId="178" fontId="8" fillId="4" borderId="87" xfId="29" applyNumberFormat="1" applyFont="1" applyFill="1" applyBorder="1" applyAlignment="1" applyProtection="1">
      <alignment shrinkToFit="1"/>
      <protection/>
    </xf>
    <xf numFmtId="178" fontId="8" fillId="4" borderId="82" xfId="29" applyNumberFormat="1" applyFont="1" applyFill="1" applyBorder="1" applyAlignment="1" applyProtection="1">
      <alignment shrinkToFit="1"/>
      <protection/>
    </xf>
    <xf numFmtId="178" fontId="8" fillId="4" borderId="81" xfId="29" applyNumberFormat="1" applyFont="1" applyFill="1" applyBorder="1" applyAlignment="1" applyProtection="1">
      <alignment shrinkToFit="1"/>
      <protection/>
    </xf>
    <xf numFmtId="178" fontId="8" fillId="4" borderId="12" xfId="29" applyNumberFormat="1" applyFont="1" applyFill="1" applyBorder="1" applyAlignment="1" applyProtection="1">
      <alignment shrinkToFit="1"/>
      <protection/>
    </xf>
    <xf numFmtId="178" fontId="8" fillId="4" borderId="41" xfId="29" applyNumberFormat="1" applyFont="1" applyFill="1" applyBorder="1" applyAlignment="1" applyProtection="1">
      <alignment shrinkToFit="1"/>
      <protection/>
    </xf>
    <xf numFmtId="178" fontId="8" fillId="4" borderId="29" xfId="29" applyNumberFormat="1" applyFont="1" applyFill="1" applyBorder="1" applyAlignment="1" applyProtection="1">
      <alignment shrinkToFit="1"/>
      <protection/>
    </xf>
    <xf numFmtId="178" fontId="8" fillId="4" borderId="24" xfId="29" applyNumberFormat="1" applyFont="1" applyFill="1" applyBorder="1" applyAlignment="1" applyProtection="1">
      <alignment shrinkToFit="1"/>
      <protection/>
    </xf>
    <xf numFmtId="178" fontId="8" fillId="4" borderId="88" xfId="29" applyNumberFormat="1" applyFont="1" applyFill="1" applyBorder="1" applyAlignment="1" applyProtection="1">
      <alignment shrinkToFit="1"/>
      <protection/>
    </xf>
    <xf numFmtId="178" fontId="8" fillId="4" borderId="32" xfId="29" applyNumberFormat="1" applyFont="1" applyFill="1" applyBorder="1" applyAlignment="1" applyProtection="1">
      <alignment shrinkToFit="1"/>
      <protection/>
    </xf>
    <xf numFmtId="178" fontId="8" fillId="4" borderId="26" xfId="29" applyNumberFormat="1" applyFont="1" applyFill="1" applyBorder="1" applyAlignment="1" applyProtection="1">
      <alignment shrinkToFit="1"/>
      <protection/>
    </xf>
    <xf numFmtId="178" fontId="8" fillId="4" borderId="89" xfId="29" applyNumberFormat="1" applyFont="1" applyFill="1" applyBorder="1" applyAlignment="1" applyProtection="1">
      <alignment shrinkToFit="1"/>
      <protection/>
    </xf>
    <xf numFmtId="178" fontId="8" fillId="4" borderId="90" xfId="29" applyNumberFormat="1" applyFont="1" applyFill="1" applyBorder="1" applyAlignment="1" applyProtection="1">
      <alignment shrinkToFit="1"/>
      <protection/>
    </xf>
    <xf numFmtId="178" fontId="8" fillId="4" borderId="28" xfId="29" applyNumberFormat="1" applyFont="1" applyFill="1" applyBorder="1" applyAlignment="1" applyProtection="1">
      <alignment shrinkToFit="1"/>
      <protection/>
    </xf>
    <xf numFmtId="178" fontId="9" fillId="4" borderId="91" xfId="29" applyNumberFormat="1" applyFont="1" applyFill="1" applyBorder="1" applyAlignment="1" applyProtection="1">
      <alignment shrinkToFit="1"/>
      <protection locked="0"/>
    </xf>
    <xf numFmtId="178" fontId="9" fillId="4" borderId="92" xfId="29" applyNumberFormat="1" applyFont="1" applyFill="1" applyBorder="1" applyAlignment="1" applyProtection="1">
      <alignment shrinkToFit="1"/>
      <protection locked="0"/>
    </xf>
    <xf numFmtId="178" fontId="9" fillId="4" borderId="93" xfId="29" applyNumberFormat="1" applyFont="1" applyFill="1" applyBorder="1" applyAlignment="1" applyProtection="1">
      <alignment shrinkToFit="1"/>
      <protection locked="0"/>
    </xf>
    <xf numFmtId="178" fontId="37" fillId="6" borderId="94" xfId="29" applyNumberFormat="1" applyFont="1" applyFill="1" applyBorder="1" applyAlignment="1" applyProtection="1">
      <alignment shrinkToFit="1"/>
      <protection/>
    </xf>
    <xf numFmtId="178" fontId="8" fillId="6" borderId="2" xfId="26" applyNumberFormat="1" applyFont="1" applyFill="1" applyBorder="1" applyAlignment="1" applyProtection="1">
      <alignment shrinkToFit="1"/>
      <protection/>
    </xf>
    <xf numFmtId="178" fontId="37" fillId="6" borderId="65" xfId="29" applyNumberFormat="1" applyFont="1" applyFill="1" applyBorder="1" applyAlignment="1" applyProtection="1">
      <alignment shrinkToFit="1"/>
      <protection/>
    </xf>
    <xf numFmtId="178" fontId="8" fillId="0" borderId="0" xfId="26" applyNumberFormat="1" applyFont="1" applyFill="1" applyBorder="1" applyAlignment="1" applyProtection="1">
      <alignment shrinkToFit="1"/>
      <protection/>
    </xf>
    <xf numFmtId="178" fontId="37" fillId="0" borderId="0" xfId="29" applyNumberFormat="1" applyFont="1" applyFill="1" applyBorder="1" applyAlignment="1" applyProtection="1">
      <alignment shrinkToFit="1"/>
      <protection/>
    </xf>
    <xf numFmtId="178" fontId="25" fillId="8" borderId="95" xfId="26" applyNumberFormat="1" applyFont="1" applyFill="1" applyBorder="1" applyAlignment="1" applyProtection="1">
      <alignment shrinkToFit="1"/>
      <protection/>
    </xf>
    <xf numFmtId="178" fontId="8" fillId="4" borderId="75" xfId="26" applyNumberFormat="1" applyFont="1" applyFill="1" applyBorder="1" applyAlignment="1" applyProtection="1">
      <alignment shrinkToFit="1"/>
      <protection/>
    </xf>
    <xf numFmtId="178" fontId="8" fillId="4" borderId="96" xfId="26" applyNumberFormat="1" applyFont="1" applyFill="1" applyBorder="1" applyAlignment="1" applyProtection="1">
      <alignment shrinkToFit="1"/>
      <protection/>
    </xf>
    <xf numFmtId="178" fontId="8" fillId="4" borderId="57" xfId="26" applyNumberFormat="1" applyFont="1" applyFill="1" applyBorder="1" applyAlignment="1" applyProtection="1">
      <alignment shrinkToFit="1"/>
      <protection/>
    </xf>
    <xf numFmtId="178" fontId="39" fillId="6" borderId="72" xfId="29" applyNumberFormat="1" applyFont="1" applyFill="1" applyBorder="1" applyAlignment="1" applyProtection="1">
      <alignment shrinkToFit="1"/>
      <protection locked="0"/>
    </xf>
    <xf numFmtId="178" fontId="39" fillId="6" borderId="87" xfId="29" applyNumberFormat="1" applyFont="1" applyFill="1" applyBorder="1" applyAlignment="1" applyProtection="1">
      <alignment shrinkToFit="1"/>
      <protection locked="0"/>
    </xf>
    <xf numFmtId="178" fontId="39" fillId="6" borderId="82" xfId="29" applyNumberFormat="1" applyFont="1" applyFill="1" applyBorder="1" applyAlignment="1" applyProtection="1">
      <alignment shrinkToFit="1"/>
      <protection locked="0"/>
    </xf>
    <xf numFmtId="178" fontId="39" fillId="6" borderId="81" xfId="29" applyNumberFormat="1" applyFont="1" applyFill="1" applyBorder="1" applyAlignment="1" applyProtection="1">
      <alignment shrinkToFit="1"/>
      <protection locked="0"/>
    </xf>
    <xf numFmtId="178" fontId="39" fillId="6" borderId="12" xfId="29" applyNumberFormat="1" applyFont="1" applyFill="1" applyBorder="1" applyAlignment="1" applyProtection="1">
      <alignment shrinkToFit="1"/>
      <protection locked="0"/>
    </xf>
    <xf numFmtId="178" fontId="39" fillId="6" borderId="71" xfId="29" applyNumberFormat="1" applyFont="1" applyFill="1" applyBorder="1" applyAlignment="1" applyProtection="1">
      <alignment shrinkToFit="1"/>
      <protection/>
    </xf>
    <xf numFmtId="178" fontId="36" fillId="6" borderId="71" xfId="29" applyNumberFormat="1" applyFont="1" applyFill="1" applyBorder="1" applyAlignment="1" applyProtection="1">
      <alignment shrinkToFit="1"/>
      <protection/>
    </xf>
    <xf numFmtId="178" fontId="36" fillId="6" borderId="72" xfId="29" applyNumberFormat="1" applyFont="1" applyFill="1" applyBorder="1" applyAlignment="1" applyProtection="1">
      <alignment shrinkToFit="1"/>
      <protection locked="0"/>
    </xf>
    <xf numFmtId="178" fontId="36" fillId="6" borderId="87" xfId="29" applyNumberFormat="1" applyFont="1" applyFill="1" applyBorder="1" applyAlignment="1" applyProtection="1">
      <alignment shrinkToFit="1"/>
      <protection locked="0"/>
    </xf>
    <xf numFmtId="178" fontId="36" fillId="6" borderId="82" xfId="29" applyNumberFormat="1" applyFont="1" applyFill="1" applyBorder="1" applyAlignment="1" applyProtection="1">
      <alignment shrinkToFit="1"/>
      <protection locked="0"/>
    </xf>
    <xf numFmtId="178" fontId="36" fillId="6" borderId="81" xfId="29" applyNumberFormat="1" applyFont="1" applyFill="1" applyBorder="1" applyAlignment="1" applyProtection="1">
      <alignment shrinkToFit="1"/>
      <protection locked="0"/>
    </xf>
    <xf numFmtId="178" fontId="36" fillId="6" borderId="12" xfId="29" applyNumberFormat="1" applyFont="1" applyFill="1" applyBorder="1" applyAlignment="1" applyProtection="1">
      <alignment shrinkToFit="1"/>
      <protection locked="0"/>
    </xf>
    <xf numFmtId="178" fontId="33" fillId="6" borderId="71" xfId="29" applyNumberFormat="1" applyFont="1" applyFill="1" applyBorder="1" applyAlignment="1" applyProtection="1">
      <alignment shrinkToFit="1"/>
      <protection/>
    </xf>
    <xf numFmtId="178" fontId="33" fillId="6" borderId="72" xfId="29" applyNumberFormat="1" applyFont="1" applyFill="1" applyBorder="1" applyAlignment="1" applyProtection="1">
      <alignment shrinkToFit="1"/>
      <protection locked="0"/>
    </xf>
    <xf numFmtId="178" fontId="33" fillId="6" borderId="87" xfId="29" applyNumberFormat="1" applyFont="1" applyFill="1" applyBorder="1" applyAlignment="1" applyProtection="1">
      <alignment shrinkToFit="1"/>
      <protection locked="0"/>
    </xf>
    <xf numFmtId="178" fontId="33" fillId="6" borderId="82" xfId="29" applyNumberFormat="1" applyFont="1" applyFill="1" applyBorder="1" applyAlignment="1" applyProtection="1">
      <alignment shrinkToFit="1"/>
      <protection locked="0"/>
    </xf>
    <xf numFmtId="178" fontId="33" fillId="6" borderId="81" xfId="29" applyNumberFormat="1" applyFont="1" applyFill="1" applyBorder="1" applyAlignment="1" applyProtection="1">
      <alignment shrinkToFit="1"/>
      <protection locked="0"/>
    </xf>
    <xf numFmtId="178" fontId="33" fillId="6" borderId="12" xfId="29" applyNumberFormat="1" applyFont="1" applyFill="1" applyBorder="1" applyAlignment="1" applyProtection="1">
      <alignment shrinkToFit="1"/>
      <protection locked="0"/>
    </xf>
    <xf numFmtId="178" fontId="7" fillId="6" borderId="74" xfId="29" applyNumberFormat="1" applyFont="1" applyFill="1" applyBorder="1" applyAlignment="1" applyProtection="1">
      <alignment shrinkToFit="1"/>
      <protection/>
    </xf>
    <xf numFmtId="178" fontId="7" fillId="6" borderId="76" xfId="29" applyNumberFormat="1" applyFont="1" applyFill="1" applyBorder="1" applyAlignment="1" applyProtection="1">
      <alignment shrinkToFit="1"/>
      <protection/>
    </xf>
    <xf numFmtId="178" fontId="7" fillId="6" borderId="78" xfId="29" applyNumberFormat="1" applyFont="1" applyFill="1" applyBorder="1" applyAlignment="1" applyProtection="1">
      <alignment shrinkToFit="1"/>
      <protection/>
    </xf>
    <xf numFmtId="178" fontId="7" fillId="0" borderId="0" xfId="29" applyNumberFormat="1" applyFont="1" applyFill="1" applyBorder="1" applyAlignment="1" applyProtection="1">
      <alignment shrinkToFit="1"/>
      <protection/>
    </xf>
    <xf numFmtId="178" fontId="7" fillId="6" borderId="0" xfId="29" applyNumberFormat="1" applyFont="1" applyFill="1" applyBorder="1" applyAlignment="1" applyProtection="1">
      <alignment shrinkToFit="1"/>
      <protection/>
    </xf>
    <xf numFmtId="178" fontId="44" fillId="6" borderId="94" xfId="29" applyNumberFormat="1" applyFont="1" applyFill="1" applyBorder="1" applyAlignment="1" applyProtection="1">
      <alignment shrinkToFit="1"/>
      <protection/>
    </xf>
    <xf numFmtId="178" fontId="26" fillId="0" borderId="73" xfId="26" applyNumberFormat="1" applyFont="1" applyFill="1" applyBorder="1" applyAlignment="1" applyProtection="1">
      <alignment shrinkToFit="1"/>
      <protection/>
    </xf>
    <xf numFmtId="178" fontId="26" fillId="0" borderId="24" xfId="26" applyNumberFormat="1" applyFont="1" applyFill="1" applyBorder="1" applyAlignment="1" applyProtection="1">
      <alignment shrinkToFit="1"/>
      <protection/>
    </xf>
    <xf numFmtId="178" fontId="26" fillId="0" borderId="42" xfId="26" applyNumberFormat="1" applyFont="1" applyFill="1" applyBorder="1" applyAlignment="1" applyProtection="1">
      <alignment shrinkToFit="1"/>
      <protection/>
    </xf>
    <xf numFmtId="178" fontId="26" fillId="0" borderId="75" xfId="26" applyNumberFormat="1" applyFont="1" applyFill="1" applyBorder="1" applyAlignment="1" applyProtection="1">
      <alignment shrinkToFit="1"/>
      <protection/>
    </xf>
    <xf numFmtId="178" fontId="26" fillId="0" borderId="26" xfId="26" applyNumberFormat="1" applyFont="1" applyFill="1" applyBorder="1" applyAlignment="1" applyProtection="1">
      <alignment shrinkToFit="1"/>
      <protection/>
    </xf>
    <xf numFmtId="178" fontId="26" fillId="0" borderId="57" xfId="26" applyNumberFormat="1" applyFont="1" applyFill="1" applyBorder="1" applyAlignment="1" applyProtection="1">
      <alignment shrinkToFit="1"/>
      <protection/>
    </xf>
    <xf numFmtId="178" fontId="26" fillId="0" borderId="25" xfId="26" applyNumberFormat="1" applyFont="1" applyFill="1" applyBorder="1" applyAlignment="1" applyProtection="1">
      <alignment shrinkToFit="1"/>
      <protection/>
    </xf>
    <xf numFmtId="178" fontId="26" fillId="9" borderId="26" xfId="26" applyNumberFormat="1" applyFont="1" applyFill="1" applyBorder="1" applyAlignment="1" applyProtection="1">
      <alignment shrinkToFit="1"/>
      <protection/>
    </xf>
    <xf numFmtId="178" fontId="26" fillId="9" borderId="75" xfId="26" applyNumberFormat="1" applyFont="1" applyFill="1" applyBorder="1" applyAlignment="1" applyProtection="1">
      <alignment shrinkToFit="1"/>
      <protection/>
    </xf>
    <xf numFmtId="178" fontId="26" fillId="0" borderId="88" xfId="26" applyNumberFormat="1" applyFont="1" applyFill="1" applyBorder="1" applyAlignment="1" applyProtection="1">
      <alignment shrinkToFit="1"/>
      <protection/>
    </xf>
    <xf numFmtId="178" fontId="26" fillId="0" borderId="89" xfId="26" applyNumberFormat="1" applyFont="1" applyFill="1" applyBorder="1" applyAlignment="1" applyProtection="1">
      <alignment shrinkToFit="1"/>
      <protection/>
    </xf>
    <xf numFmtId="178" fontId="26" fillId="0" borderId="59" xfId="26" applyNumberFormat="1" applyFont="1" applyFill="1" applyBorder="1" applyAlignment="1" applyProtection="1">
      <alignment shrinkToFit="1"/>
      <protection/>
    </xf>
    <xf numFmtId="178" fontId="26" fillId="0" borderId="77" xfId="26" applyNumberFormat="1" applyFont="1" applyFill="1" applyBorder="1" applyAlignment="1" applyProtection="1">
      <alignment shrinkToFit="1"/>
      <protection/>
    </xf>
    <xf numFmtId="178" fontId="26" fillId="0" borderId="27" xfId="26" applyNumberFormat="1" applyFont="1" applyFill="1" applyBorder="1" applyAlignment="1" applyProtection="1">
      <alignment shrinkToFit="1"/>
      <protection/>
    </xf>
    <xf numFmtId="178" fontId="26" fillId="0" borderId="0" xfId="26" applyNumberFormat="1" applyFont="1" applyFill="1" applyBorder="1" applyAlignment="1" applyProtection="1">
      <alignment shrinkToFit="1"/>
      <protection/>
    </xf>
    <xf numFmtId="178" fontId="26" fillId="9" borderId="57" xfId="26" applyNumberFormat="1" applyFont="1" applyFill="1" applyBorder="1" applyAlignment="1" applyProtection="1">
      <alignment shrinkToFit="1"/>
      <protection/>
    </xf>
    <xf numFmtId="178" fontId="26" fillId="8" borderId="77" xfId="26" applyNumberFormat="1" applyFont="1" applyFill="1" applyBorder="1" applyAlignment="1" applyProtection="1">
      <alignment shrinkToFit="1"/>
      <protection/>
    </xf>
    <xf numFmtId="178" fontId="26" fillId="8" borderId="59" xfId="26" applyNumberFormat="1" applyFont="1" applyFill="1" applyBorder="1" applyAlignment="1" applyProtection="1">
      <alignment shrinkToFit="1"/>
      <protection/>
    </xf>
    <xf numFmtId="178" fontId="26" fillId="0" borderId="97" xfId="26" applyNumberFormat="1" applyFont="1" applyFill="1" applyBorder="1" applyAlignment="1" applyProtection="1">
      <alignment shrinkToFit="1"/>
      <protection/>
    </xf>
    <xf numFmtId="178" fontId="44" fillId="6" borderId="84" xfId="29" applyNumberFormat="1" applyFont="1" applyFill="1" applyBorder="1" applyAlignment="1" applyProtection="1">
      <alignment shrinkToFit="1"/>
      <protection/>
    </xf>
    <xf numFmtId="178" fontId="7" fillId="10" borderId="76" xfId="29" applyNumberFormat="1" applyFont="1" applyFill="1" applyBorder="1" applyAlignment="1" applyProtection="1">
      <alignment shrinkToFit="1"/>
      <protection/>
    </xf>
    <xf numFmtId="0" fontId="9" fillId="2" borderId="98" xfId="26" applyFont="1" applyFill="1" applyBorder="1" applyAlignment="1" applyProtection="1">
      <alignment/>
      <protection hidden="1" locked="0"/>
    </xf>
    <xf numFmtId="0" fontId="9" fillId="0" borderId="99" xfId="26" applyFont="1" applyFill="1" applyBorder="1" applyProtection="1">
      <alignment/>
      <protection/>
    </xf>
    <xf numFmtId="0" fontId="8" fillId="0" borderId="100" xfId="26" applyFont="1" applyFill="1" applyBorder="1" applyProtection="1">
      <alignment/>
      <protection/>
    </xf>
    <xf numFmtId="178" fontId="26" fillId="0" borderId="99" xfId="26" applyNumberFormat="1" applyFont="1" applyFill="1" applyBorder="1" applyAlignment="1" applyProtection="1">
      <alignment shrinkToFit="1"/>
      <protection/>
    </xf>
    <xf numFmtId="178" fontId="26" fillId="9" borderId="101" xfId="26" applyNumberFormat="1" applyFont="1" applyFill="1" applyBorder="1" applyAlignment="1" applyProtection="1">
      <alignment shrinkToFit="1"/>
      <protection/>
    </xf>
    <xf numFmtId="178" fontId="26" fillId="9" borderId="32" xfId="26" applyNumberFormat="1" applyFont="1" applyFill="1" applyBorder="1" applyAlignment="1" applyProtection="1">
      <alignment shrinkToFit="1"/>
      <protection/>
    </xf>
    <xf numFmtId="178" fontId="26" fillId="8" borderId="102" xfId="26" applyNumberFormat="1" applyFont="1" applyFill="1" applyBorder="1" applyAlignment="1" applyProtection="1">
      <alignment shrinkToFit="1"/>
      <protection/>
    </xf>
    <xf numFmtId="178" fontId="26" fillId="8" borderId="61" xfId="26" applyNumberFormat="1" applyFont="1" applyFill="1" applyBorder="1" applyAlignment="1" applyProtection="1">
      <alignment shrinkToFit="1"/>
      <protection/>
    </xf>
    <xf numFmtId="0" fontId="16" fillId="2" borderId="1" xfId="26" applyFont="1" applyFill="1" applyBorder="1" applyAlignment="1" applyProtection="1">
      <alignment horizontal="center" vertic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35" xfId="26" applyFont="1" applyFill="1" applyBorder="1" applyProtection="1">
      <alignment/>
      <protection hidden="1"/>
    </xf>
    <xf numFmtId="0" fontId="0" fillId="2" borderId="12" xfId="26" applyFont="1" applyFill="1" applyBorder="1" applyProtection="1">
      <alignment/>
      <protection hidden="1"/>
    </xf>
    <xf numFmtId="0" fontId="0" fillId="2" borderId="19" xfId="26" applyFont="1" applyFill="1" applyBorder="1" applyProtection="1">
      <alignment/>
      <protection hidden="1"/>
    </xf>
    <xf numFmtId="0" fontId="0" fillId="2" borderId="25" xfId="26" applyFont="1" applyFill="1" applyBorder="1" applyProtection="1">
      <alignment/>
      <protection hidden="1"/>
    </xf>
    <xf numFmtId="0" fontId="0" fillId="2" borderId="11" xfId="26" applyFont="1" applyFill="1" applyBorder="1" applyAlignment="1" applyProtection="1">
      <alignment horizontal="left"/>
      <protection hidden="1"/>
    </xf>
    <xf numFmtId="0" fontId="0" fillId="2" borderId="19" xfId="26" applyFont="1" applyFill="1" applyBorder="1" applyAlignment="1" applyProtection="1">
      <alignment horizontal="left"/>
      <protection hidden="1"/>
    </xf>
    <xf numFmtId="0" fontId="0" fillId="2" borderId="25" xfId="26" applyFont="1" applyFill="1" applyBorder="1" applyAlignment="1" applyProtection="1">
      <alignment horizontal="left"/>
      <protection hidden="1"/>
    </xf>
    <xf numFmtId="0" fontId="7" fillId="2" borderId="0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left"/>
      <protection hidden="1"/>
    </xf>
    <xf numFmtId="0" fontId="0" fillId="2" borderId="21" xfId="26" applyFont="1" applyFill="1" applyBorder="1" applyAlignment="1" applyProtection="1">
      <alignment horizontal="center"/>
      <protection hidden="1"/>
    </xf>
    <xf numFmtId="0" fontId="0" fillId="2" borderId="35" xfId="26" applyFont="1" applyFill="1" applyBorder="1" applyAlignment="1" applyProtection="1">
      <alignment horizontal="left"/>
      <protection hidden="1"/>
    </xf>
    <xf numFmtId="0" fontId="17" fillId="2" borderId="35" xfId="26" applyFont="1" applyFill="1" applyBorder="1" applyProtection="1">
      <alignment/>
      <protection hidden="1"/>
    </xf>
    <xf numFmtId="0" fontId="18" fillId="2" borderId="53" xfId="26" applyFont="1" applyFill="1" applyBorder="1" applyAlignment="1" applyProtection="1">
      <alignment horizontal="centerContinuous"/>
      <protection hidden="1"/>
    </xf>
    <xf numFmtId="0" fontId="18" fillId="2" borderId="35" xfId="26" applyFont="1" applyFill="1" applyBorder="1" applyAlignment="1" applyProtection="1">
      <alignment horizontal="centerContinuous"/>
      <protection hidden="1"/>
    </xf>
    <xf numFmtId="0" fontId="18" fillId="2" borderId="12" xfId="26" applyFont="1" applyFill="1" applyBorder="1" applyAlignment="1" applyProtection="1">
      <alignment horizontal="centerContinuous"/>
      <protection hidden="1"/>
    </xf>
    <xf numFmtId="0" fontId="0" fillId="2" borderId="27" xfId="26" applyFont="1" applyFill="1" applyBorder="1" applyAlignment="1" applyProtection="1">
      <alignment horizontal="left"/>
      <protection hidden="1"/>
    </xf>
    <xf numFmtId="0" fontId="0" fillId="2" borderId="27" xfId="26" applyFont="1" applyFill="1" applyBorder="1" applyProtection="1">
      <alignment/>
      <protection hidden="1"/>
    </xf>
    <xf numFmtId="178" fontId="44" fillId="6" borderId="71" xfId="29" applyNumberFormat="1" applyFont="1" applyFill="1" applyBorder="1" applyAlignment="1" applyProtection="1">
      <alignment shrinkToFit="1"/>
      <protection/>
    </xf>
    <xf numFmtId="178" fontId="26" fillId="0" borderId="102" xfId="26" applyNumberFormat="1" applyFont="1" applyFill="1" applyBorder="1" applyAlignment="1" applyProtection="1">
      <alignment shrinkToFit="1"/>
      <protection/>
    </xf>
    <xf numFmtId="0" fontId="7" fillId="2" borderId="13" xfId="26" applyFont="1" applyFill="1" applyBorder="1" applyAlignment="1" applyProtection="1">
      <alignment horizontal="left"/>
      <protection hidden="1"/>
    </xf>
    <xf numFmtId="0" fontId="7" fillId="2" borderId="13" xfId="26" applyFont="1" applyFill="1" applyBorder="1" applyProtection="1">
      <alignment/>
      <protection hidden="1"/>
    </xf>
    <xf numFmtId="0" fontId="7" fillId="2" borderId="0" xfId="26" applyFont="1" applyFill="1" applyBorder="1" applyAlignment="1" applyProtection="1">
      <alignment horizontal="left"/>
      <protection hidden="1"/>
    </xf>
    <xf numFmtId="0" fontId="7" fillId="2" borderId="0" xfId="26" applyFont="1" applyFill="1" applyBorder="1" applyProtection="1">
      <alignment/>
      <protection hidden="1"/>
    </xf>
    <xf numFmtId="3" fontId="7" fillId="2" borderId="0" xfId="26" applyNumberFormat="1" applyFont="1" applyFill="1" applyBorder="1" applyAlignment="1" applyProtection="1">
      <alignment horizontal="right"/>
      <protection hidden="1"/>
    </xf>
    <xf numFmtId="3" fontId="0" fillId="2" borderId="0" xfId="26" applyNumberFormat="1" applyFont="1" applyFill="1" applyBorder="1" applyAlignment="1" applyProtection="1">
      <alignment horizontal="center"/>
      <protection hidden="1"/>
    </xf>
    <xf numFmtId="0" fontId="7" fillId="2" borderId="11" xfId="26" applyFont="1" applyFill="1" applyBorder="1" applyAlignment="1" applyProtection="1">
      <alignment horizontal="left"/>
      <protection hidden="1"/>
    </xf>
    <xf numFmtId="0" fontId="7" fillId="2" borderId="11" xfId="26" applyFont="1" applyFill="1" applyBorder="1" applyProtection="1">
      <alignment/>
      <protection hidden="1"/>
    </xf>
    <xf numFmtId="3" fontId="0" fillId="2" borderId="11" xfId="26" applyNumberFormat="1" applyFont="1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0" fontId="0" fillId="2" borderId="68" xfId="26" applyFont="1" applyFill="1" applyBorder="1" applyAlignment="1" applyProtection="1">
      <alignment horizontal="center"/>
      <protection hidden="1"/>
    </xf>
    <xf numFmtId="0" fontId="7" fillId="2" borderId="37" xfId="26" applyFont="1" applyFill="1" applyBorder="1" applyAlignment="1" applyProtection="1">
      <alignment horizontal="center"/>
      <protection hidden="1"/>
    </xf>
    <xf numFmtId="49" fontId="0" fillId="2" borderId="0" xfId="26" applyNumberFormat="1" applyFont="1" applyFill="1" applyBorder="1" applyProtection="1">
      <alignment/>
      <protection hidden="1"/>
    </xf>
    <xf numFmtId="3" fontId="0" fillId="0" borderId="0" xfId="26" applyNumberFormat="1" applyFont="1" applyFill="1" applyBorder="1" applyAlignment="1" applyProtection="1">
      <alignment horizontal="right"/>
      <protection hidden="1"/>
    </xf>
    <xf numFmtId="49" fontId="0" fillId="2" borderId="11" xfId="26" applyNumberFormat="1" applyFont="1" applyFill="1" applyBorder="1" applyAlignment="1" applyProtection="1">
      <alignment horizontal="center"/>
      <protection hidden="1"/>
    </xf>
    <xf numFmtId="3" fontId="0" fillId="0" borderId="11" xfId="26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>
      <alignment horizontal="left"/>
    </xf>
    <xf numFmtId="2" fontId="8" fillId="0" borderId="103" xfId="26" applyNumberFormat="1" applyFont="1" applyFill="1" applyBorder="1" applyProtection="1">
      <alignment/>
      <protection/>
    </xf>
    <xf numFmtId="0" fontId="16" fillId="2" borderId="30" xfId="26" applyFont="1" applyFill="1" applyBorder="1" applyAlignment="1" applyProtection="1">
      <alignment horizontal="left" vertical="center"/>
      <protection hidden="1"/>
    </xf>
    <xf numFmtId="0" fontId="10" fillId="0" borderId="104" xfId="26" applyFont="1" applyBorder="1" applyAlignment="1" applyProtection="1">
      <alignment/>
      <protection hidden="1" locked="0"/>
    </xf>
    <xf numFmtId="0" fontId="19" fillId="2" borderId="13" xfId="26" applyFont="1" applyFill="1" applyBorder="1" applyAlignment="1" applyProtection="1">
      <alignment vertical="center"/>
      <protection hidden="1"/>
    </xf>
    <xf numFmtId="0" fontId="17" fillId="2" borderId="25" xfId="26" applyFont="1" applyFill="1" applyBorder="1" applyAlignment="1" applyProtection="1">
      <alignment horizontal="center" vertical="justify"/>
      <protection hidden="1"/>
    </xf>
    <xf numFmtId="0" fontId="24" fillId="2" borderId="20" xfId="26" applyFont="1" applyFill="1" applyBorder="1" applyProtection="1">
      <alignment/>
      <protection/>
    </xf>
    <xf numFmtId="0" fontId="24" fillId="2" borderId="13" xfId="26" applyFont="1" applyFill="1" applyBorder="1" applyAlignment="1" applyProtection="1">
      <alignment horizontal="center"/>
      <protection/>
    </xf>
    <xf numFmtId="0" fontId="24" fillId="2" borderId="53" xfId="26" applyFont="1" applyFill="1" applyBorder="1" applyProtection="1">
      <alignment/>
      <protection/>
    </xf>
    <xf numFmtId="0" fontId="47" fillId="3" borderId="105" xfId="26" applyFont="1" applyFill="1" applyBorder="1" applyAlignment="1" applyProtection="1">
      <alignment horizontal="center"/>
      <protection/>
    </xf>
    <xf numFmtId="0" fontId="47" fillId="0" borderId="37" xfId="26" applyFont="1" applyFill="1" applyBorder="1" applyAlignment="1" applyProtection="1">
      <alignment horizontal="center"/>
      <protection/>
    </xf>
    <xf numFmtId="0" fontId="24" fillId="2" borderId="20" xfId="26" applyFont="1" applyFill="1" applyBorder="1" applyAlignment="1" applyProtection="1">
      <alignment horizontal="center"/>
      <protection/>
    </xf>
    <xf numFmtId="0" fontId="24" fillId="6" borderId="106" xfId="26" applyFont="1" applyFill="1" applyBorder="1" applyAlignment="1" applyProtection="1">
      <alignment horizontal="center"/>
      <protection/>
    </xf>
    <xf numFmtId="0" fontId="24" fillId="6" borderId="2" xfId="26" applyFont="1" applyFill="1" applyBorder="1" applyAlignment="1" applyProtection="1">
      <alignment horizontal="center"/>
      <protection/>
    </xf>
    <xf numFmtId="168" fontId="8" fillId="3" borderId="20" xfId="29" applyFont="1" applyFill="1" applyBorder="1" applyAlignment="1" applyProtection="1">
      <alignment/>
      <protection/>
    </xf>
    <xf numFmtId="0" fontId="33" fillId="6" borderId="12" xfId="26" applyFont="1" applyFill="1" applyBorder="1" applyProtection="1">
      <alignment/>
      <protection/>
    </xf>
    <xf numFmtId="0" fontId="16" fillId="2" borderId="107" xfId="26" applyFont="1" applyFill="1" applyBorder="1" applyAlignment="1" applyProtection="1">
      <alignment/>
      <protection hidden="1"/>
    </xf>
    <xf numFmtId="0" fontId="0" fillId="2" borderId="11" xfId="26" applyFill="1" applyBorder="1" applyProtection="1">
      <alignment/>
      <protection hidden="1"/>
    </xf>
    <xf numFmtId="0" fontId="0" fillId="2" borderId="17" xfId="26" applyFill="1" applyBorder="1" applyProtection="1">
      <alignment/>
      <protection hidden="1"/>
    </xf>
    <xf numFmtId="0" fontId="24" fillId="2" borderId="108" xfId="26" applyFont="1" applyFill="1" applyBorder="1" applyAlignment="1" applyProtection="1">
      <alignment horizontal="center" vertical="center"/>
      <protection hidden="1"/>
    </xf>
    <xf numFmtId="0" fontId="24" fillId="2" borderId="109" xfId="26" applyFont="1" applyFill="1" applyBorder="1" applyAlignment="1" applyProtection="1">
      <alignment horizontal="center" vertical="center"/>
      <protection hidden="1"/>
    </xf>
    <xf numFmtId="0" fontId="24" fillId="2" borderId="110" xfId="26" applyFont="1" applyFill="1" applyBorder="1" applyAlignment="1" applyProtection="1">
      <alignment horizontal="center" vertical="center"/>
      <protection hidden="1"/>
    </xf>
    <xf numFmtId="0" fontId="24" fillId="2" borderId="30" xfId="26" applyFont="1" applyFill="1" applyBorder="1" applyAlignment="1" applyProtection="1">
      <alignment horizontal="center"/>
      <protection hidden="1"/>
    </xf>
    <xf numFmtId="0" fontId="24" fillId="2" borderId="18" xfId="26" applyFont="1" applyFill="1" applyBorder="1" applyAlignment="1" applyProtection="1">
      <alignment horizontal="center"/>
      <protection hidden="1"/>
    </xf>
    <xf numFmtId="0" fontId="24" fillId="2" borderId="20" xfId="26" applyFont="1" applyFill="1" applyBorder="1" applyAlignment="1" applyProtection="1">
      <alignment horizontal="center"/>
      <protection hidden="1"/>
    </xf>
    <xf numFmtId="0" fontId="24" fillId="2" borderId="10" xfId="26" applyFont="1" applyFill="1" applyBorder="1" applyProtection="1">
      <alignment/>
      <protection/>
    </xf>
    <xf numFmtId="0" fontId="47" fillId="2" borderId="11" xfId="26" applyFont="1" applyFill="1" applyBorder="1" applyAlignment="1" applyProtection="1">
      <alignment horizontal="center"/>
      <protection/>
    </xf>
    <xf numFmtId="0" fontId="47" fillId="2" borderId="10" xfId="26" applyFont="1" applyFill="1" applyBorder="1" applyProtection="1">
      <alignment/>
      <protection/>
    </xf>
    <xf numFmtId="0" fontId="47" fillId="2" borderId="37" xfId="26" applyFont="1" applyFill="1" applyBorder="1" applyProtection="1">
      <alignment/>
      <protection/>
    </xf>
    <xf numFmtId="0" fontId="47" fillId="2" borderId="0" xfId="26" applyFont="1" applyFill="1" applyBorder="1" applyAlignment="1" applyProtection="1">
      <alignment horizontal="center"/>
      <protection/>
    </xf>
    <xf numFmtId="0" fontId="47" fillId="2" borderId="0" xfId="26" applyFont="1" applyFill="1" applyAlignment="1" applyProtection="1">
      <alignment horizontal="center"/>
      <protection/>
    </xf>
    <xf numFmtId="0" fontId="24" fillId="2" borderId="111" xfId="26" applyFont="1" applyFill="1" applyBorder="1" applyProtection="1">
      <alignment/>
      <protection/>
    </xf>
    <xf numFmtId="0" fontId="24" fillId="5" borderId="106" xfId="26" applyFont="1" applyFill="1" applyBorder="1" applyAlignment="1" applyProtection="1">
      <alignment horizontal="right"/>
      <protection/>
    </xf>
    <xf numFmtId="0" fontId="46" fillId="2" borderId="37" xfId="26" applyFont="1" applyFill="1" applyBorder="1" applyProtection="1">
      <alignment/>
      <protection/>
    </xf>
    <xf numFmtId="0" fontId="24" fillId="2" borderId="37" xfId="26" applyFont="1" applyFill="1" applyBorder="1" applyProtection="1">
      <alignment/>
      <protection/>
    </xf>
    <xf numFmtId="0" fontId="24" fillId="6" borderId="106" xfId="26" applyFont="1" applyFill="1" applyBorder="1" applyAlignment="1" applyProtection="1">
      <alignment horizontal="right"/>
      <protection/>
    </xf>
    <xf numFmtId="168" fontId="49" fillId="2" borderId="0" xfId="28" applyFont="1" applyFill="1" applyProtection="1">
      <alignment/>
      <protection/>
    </xf>
    <xf numFmtId="168" fontId="49" fillId="2" borderId="0" xfId="28" applyFont="1" applyFill="1" applyAlignment="1" applyProtection="1">
      <alignment horizontal="center"/>
      <protection/>
    </xf>
    <xf numFmtId="0" fontId="46" fillId="2" borderId="10" xfId="26" applyFont="1" applyFill="1" applyBorder="1" applyProtection="1">
      <alignment/>
      <protection/>
    </xf>
    <xf numFmtId="0" fontId="47" fillId="0" borderId="37" xfId="26" applyFont="1" applyFill="1" applyBorder="1" applyProtection="1">
      <alignment/>
      <protection/>
    </xf>
    <xf numFmtId="0" fontId="47" fillId="0" borderId="0" xfId="26" applyFont="1" applyFill="1" applyBorder="1" applyAlignment="1" applyProtection="1">
      <alignment horizontal="center"/>
      <protection/>
    </xf>
    <xf numFmtId="0" fontId="24" fillId="0" borderId="37" xfId="26" applyFont="1" applyFill="1" applyBorder="1" applyProtection="1">
      <alignment/>
      <protection/>
    </xf>
    <xf numFmtId="168" fontId="24" fillId="2" borderId="53" xfId="29" applyFont="1" applyFill="1" applyBorder="1" applyProtection="1">
      <alignment/>
      <protection/>
    </xf>
    <xf numFmtId="168" fontId="47" fillId="2" borderId="37" xfId="29" applyFont="1" applyFill="1" applyBorder="1" applyProtection="1">
      <alignment/>
      <protection/>
    </xf>
    <xf numFmtId="168" fontId="24" fillId="2" borderId="37" xfId="29" applyFont="1" applyFill="1" applyBorder="1" applyProtection="1">
      <alignment/>
      <protection/>
    </xf>
    <xf numFmtId="168" fontId="24" fillId="3" borderId="20" xfId="29" applyFont="1" applyFill="1" applyBorder="1" applyAlignment="1" applyProtection="1">
      <alignment horizontal="right"/>
      <protection/>
    </xf>
    <xf numFmtId="168" fontId="47" fillId="3" borderId="37" xfId="29" applyFont="1" applyFill="1" applyBorder="1" applyAlignment="1" applyProtection="1">
      <alignment horizontal="right"/>
      <protection/>
    </xf>
    <xf numFmtId="168" fontId="24" fillId="3" borderId="37" xfId="29" applyFont="1" applyFill="1" applyBorder="1" applyAlignment="1" applyProtection="1">
      <alignment horizontal="right"/>
      <protection/>
    </xf>
    <xf numFmtId="168" fontId="24" fillId="3" borderId="20" xfId="29" applyFont="1" applyFill="1" applyBorder="1" applyAlignment="1" applyProtection="1">
      <alignment/>
      <protection/>
    </xf>
    <xf numFmtId="168" fontId="47" fillId="3" borderId="37" xfId="29" applyFont="1" applyFill="1" applyBorder="1" applyAlignment="1" applyProtection="1">
      <alignment/>
      <protection/>
    </xf>
    <xf numFmtId="168" fontId="24" fillId="3" borderId="37" xfId="29" applyFont="1" applyFill="1" applyBorder="1" applyAlignment="1" applyProtection="1">
      <alignment/>
      <protection/>
    </xf>
    <xf numFmtId="168" fontId="24" fillId="3" borderId="13" xfId="29" applyFont="1" applyFill="1" applyBorder="1" applyAlignment="1" applyProtection="1">
      <alignment horizontal="center"/>
      <protection/>
    </xf>
    <xf numFmtId="168" fontId="24" fillId="3" borderId="111" xfId="29" applyFont="1" applyFill="1" applyBorder="1" applyAlignment="1" applyProtection="1">
      <alignment horizontal="right"/>
      <protection/>
    </xf>
    <xf numFmtId="168" fontId="24" fillId="6" borderId="106" xfId="29" applyFont="1" applyFill="1" applyBorder="1" applyAlignment="1" applyProtection="1">
      <alignment horizontal="right"/>
      <protection/>
    </xf>
    <xf numFmtId="168" fontId="24" fillId="6" borderId="2" xfId="29" applyFont="1" applyFill="1" applyBorder="1" applyAlignment="1" applyProtection="1">
      <alignment horizontal="center"/>
      <protection/>
    </xf>
    <xf numFmtId="168" fontId="50" fillId="3" borderId="20" xfId="29" applyFont="1" applyFill="1" applyBorder="1" applyAlignment="1" applyProtection="1">
      <alignment horizontal="right"/>
      <protection/>
    </xf>
    <xf numFmtId="168" fontId="50" fillId="3" borderId="13" xfId="29" applyFont="1" applyFill="1" applyBorder="1" applyAlignment="1" applyProtection="1">
      <alignment/>
      <protection/>
    </xf>
    <xf numFmtId="168" fontId="24" fillId="3" borderId="13" xfId="29" applyFont="1" applyFill="1" applyBorder="1" applyAlignment="1" applyProtection="1">
      <alignment/>
      <protection/>
    </xf>
    <xf numFmtId="0" fontId="24" fillId="0" borderId="37" xfId="26" applyFont="1" applyFill="1" applyBorder="1" applyAlignment="1" applyProtection="1">
      <alignment horizontal="center"/>
      <protection/>
    </xf>
    <xf numFmtId="0" fontId="47" fillId="2" borderId="37" xfId="26" applyFont="1" applyFill="1" applyBorder="1" applyAlignment="1" applyProtection="1">
      <alignment horizontal="center"/>
      <protection/>
    </xf>
    <xf numFmtId="0" fontId="24" fillId="2" borderId="37" xfId="26" applyFont="1" applyFill="1" applyBorder="1" applyAlignment="1" applyProtection="1">
      <alignment horizontal="center"/>
      <protection/>
    </xf>
    <xf numFmtId="0" fontId="47" fillId="2" borderId="10" xfId="26" applyFont="1" applyFill="1" applyBorder="1" applyAlignment="1" applyProtection="1">
      <alignment horizontal="center"/>
      <protection/>
    </xf>
    <xf numFmtId="168" fontId="52" fillId="0" borderId="0" xfId="29" applyFont="1" applyProtection="1">
      <alignment/>
      <protection/>
    </xf>
    <xf numFmtId="0" fontId="24" fillId="0" borderId="20" xfId="26" applyFont="1" applyFill="1" applyBorder="1" applyAlignment="1" applyProtection="1">
      <alignment horizontal="center"/>
      <protection/>
    </xf>
    <xf numFmtId="168" fontId="24" fillId="0" borderId="53" xfId="29" applyFont="1" applyFill="1" applyBorder="1" applyAlignment="1" applyProtection="1">
      <alignment horizontal="right"/>
      <protection/>
    </xf>
    <xf numFmtId="168" fontId="24" fillId="0" borderId="35" xfId="29" applyFont="1" applyFill="1" applyBorder="1" applyAlignment="1" applyProtection="1">
      <alignment horizontal="center"/>
      <protection/>
    </xf>
    <xf numFmtId="0" fontId="24" fillId="0" borderId="0" xfId="26" applyFont="1" applyFill="1" applyBorder="1" applyAlignment="1" applyProtection="1">
      <alignment horizontal="center"/>
      <protection/>
    </xf>
    <xf numFmtId="0" fontId="47" fillId="0" borderId="10" xfId="26" applyFont="1" applyFill="1" applyBorder="1" applyAlignment="1" applyProtection="1">
      <alignment horizontal="center"/>
      <protection/>
    </xf>
    <xf numFmtId="0" fontId="47" fillId="0" borderId="17" xfId="26" applyFont="1" applyFill="1" applyBorder="1" applyAlignment="1" applyProtection="1">
      <alignment horizontal="center"/>
      <protection/>
    </xf>
    <xf numFmtId="0" fontId="47" fillId="0" borderId="22" xfId="26" applyFont="1" applyFill="1" applyBorder="1" applyAlignment="1" applyProtection="1">
      <alignment horizontal="center"/>
      <protection/>
    </xf>
    <xf numFmtId="0" fontId="47" fillId="0" borderId="54" xfId="26" applyFont="1" applyFill="1" applyBorder="1" applyAlignment="1" applyProtection="1">
      <alignment horizontal="center"/>
      <protection/>
    </xf>
    <xf numFmtId="0" fontId="47" fillId="0" borderId="112" xfId="26" applyFont="1" applyFill="1" applyBorder="1" applyAlignment="1" applyProtection="1">
      <alignment horizontal="center"/>
      <protection/>
    </xf>
    <xf numFmtId="0" fontId="17" fillId="2" borderId="25" xfId="26" applyFont="1" applyFill="1" applyBorder="1" applyAlignment="1" applyProtection="1">
      <alignment/>
      <protection hidden="1"/>
    </xf>
    <xf numFmtId="0" fontId="0" fillId="2" borderId="25" xfId="26" applyFont="1" applyFill="1" applyBorder="1" applyAlignment="1" applyProtection="1">
      <alignment/>
      <protection hidden="1"/>
    </xf>
    <xf numFmtId="0" fontId="54" fillId="0" borderId="53" xfId="26" applyFont="1" applyFill="1" applyBorder="1" applyAlignment="1" applyProtection="1">
      <alignment horizontal="left" vertical="center"/>
      <protection/>
    </xf>
    <xf numFmtId="0" fontId="26" fillId="2" borderId="12" xfId="26" applyFont="1" applyFill="1" applyBorder="1" applyProtection="1">
      <alignment/>
      <protection/>
    </xf>
    <xf numFmtId="0" fontId="8" fillId="2" borderId="12" xfId="26" applyFont="1" applyFill="1" applyBorder="1" applyProtection="1">
      <alignment/>
      <protection/>
    </xf>
    <xf numFmtId="0" fontId="8" fillId="2" borderId="54" xfId="26" applyFont="1" applyFill="1" applyBorder="1" applyAlignment="1" applyProtection="1">
      <alignment horizontal="center"/>
      <protection/>
    </xf>
    <xf numFmtId="0" fontId="8" fillId="2" borderId="113" xfId="26" applyFont="1" applyFill="1" applyBorder="1" applyAlignment="1" applyProtection="1">
      <alignment horizontal="center"/>
      <protection/>
    </xf>
    <xf numFmtId="0" fontId="26" fillId="2" borderId="56" xfId="26" applyFont="1" applyFill="1" applyBorder="1" applyProtection="1">
      <alignment/>
      <protection/>
    </xf>
    <xf numFmtId="0" fontId="8" fillId="5" borderId="114" xfId="26" applyFont="1" applyFill="1" applyBorder="1" applyAlignment="1" applyProtection="1">
      <alignment horizontal="center"/>
      <protection/>
    </xf>
    <xf numFmtId="0" fontId="35" fillId="2" borderId="115" xfId="26" applyFont="1" applyFill="1" applyBorder="1" applyProtection="1">
      <alignment/>
      <protection/>
    </xf>
    <xf numFmtId="0" fontId="8" fillId="2" borderId="116" xfId="26" applyFont="1" applyFill="1" applyBorder="1" applyAlignment="1" applyProtection="1">
      <alignment horizontal="center"/>
      <protection/>
    </xf>
    <xf numFmtId="0" fontId="25" fillId="6" borderId="3" xfId="26" applyFont="1" applyFill="1" applyBorder="1" applyProtection="1">
      <alignment/>
      <protection/>
    </xf>
    <xf numFmtId="0" fontId="35" fillId="2" borderId="12" xfId="26" applyFont="1" applyFill="1" applyBorder="1" applyProtection="1">
      <alignment/>
      <protection/>
    </xf>
    <xf numFmtId="0" fontId="18" fillId="2" borderId="17" xfId="26" applyFont="1" applyFill="1" applyBorder="1" applyAlignment="1" applyProtection="1">
      <alignment horizontal="center"/>
      <protection/>
    </xf>
    <xf numFmtId="0" fontId="18" fillId="2" borderId="22" xfId="26" applyFont="1" applyFill="1" applyBorder="1" applyAlignment="1" applyProtection="1">
      <alignment horizontal="center"/>
      <protection/>
    </xf>
    <xf numFmtId="0" fontId="24" fillId="2" borderId="54" xfId="26" applyFont="1" applyFill="1" applyBorder="1" applyAlignment="1" applyProtection="1">
      <alignment horizontal="center"/>
      <protection/>
    </xf>
    <xf numFmtId="0" fontId="9" fillId="3" borderId="117" xfId="26" applyFont="1" applyFill="1" applyBorder="1" applyAlignment="1" applyProtection="1">
      <alignment horizontal="centerContinuous"/>
      <protection/>
    </xf>
    <xf numFmtId="0" fontId="16" fillId="3" borderId="8" xfId="26" applyFont="1" applyFill="1" applyBorder="1" applyAlignment="1" applyProtection="1">
      <alignment horizontal="centerContinuous"/>
      <protection/>
    </xf>
    <xf numFmtId="0" fontId="16" fillId="3" borderId="118" xfId="26" applyFont="1" applyFill="1" applyBorder="1" applyAlignment="1" applyProtection="1">
      <alignment horizontal="centerContinuous"/>
      <protection/>
    </xf>
    <xf numFmtId="168" fontId="9" fillId="3" borderId="15" xfId="28" applyFont="1" applyFill="1" applyBorder="1" applyAlignment="1" applyProtection="1">
      <alignment/>
      <protection/>
    </xf>
    <xf numFmtId="168" fontId="12" fillId="0" borderId="1" xfId="28" applyBorder="1" applyProtection="1">
      <alignment/>
      <protection/>
    </xf>
    <xf numFmtId="168" fontId="9" fillId="3" borderId="113" xfId="28" applyFont="1" applyFill="1" applyBorder="1" applyAlignment="1" applyProtection="1">
      <alignment/>
      <protection/>
    </xf>
    <xf numFmtId="0" fontId="9" fillId="3" borderId="105" xfId="26" applyFont="1" applyFill="1" applyBorder="1" applyAlignment="1" applyProtection="1">
      <alignment horizontal="center"/>
      <protection/>
    </xf>
    <xf numFmtId="168" fontId="9" fillId="3" borderId="119" xfId="28" applyFont="1" applyFill="1" applyBorder="1" applyAlignment="1" applyProtection="1">
      <alignment horizontal="centerContinuous"/>
      <protection/>
    </xf>
    <xf numFmtId="168" fontId="12" fillId="0" borderId="34" xfId="28" applyBorder="1" applyAlignment="1" applyProtection="1">
      <alignment horizontal="centerContinuous"/>
      <protection/>
    </xf>
    <xf numFmtId="172" fontId="7" fillId="4" borderId="120" xfId="28" applyNumberFormat="1" applyFont="1" applyFill="1" applyBorder="1" applyAlignment="1" applyProtection="1">
      <alignment horizontal="center"/>
      <protection/>
    </xf>
    <xf numFmtId="170" fontId="17" fillId="3" borderId="121" xfId="28" applyNumberFormat="1" applyFont="1" applyFill="1" applyBorder="1" applyAlignment="1" applyProtection="1">
      <alignment horizontal="center"/>
      <protection/>
    </xf>
    <xf numFmtId="0" fontId="9" fillId="3" borderId="122" xfId="26" applyFont="1" applyFill="1" applyBorder="1" applyAlignment="1" applyProtection="1">
      <alignment horizontal="center"/>
      <protection/>
    </xf>
    <xf numFmtId="168" fontId="24" fillId="0" borderId="0" xfId="28" applyFont="1" applyFill="1" applyBorder="1" applyAlignment="1" applyProtection="1">
      <alignment horizontal="center" vertical="center"/>
      <protection/>
    </xf>
    <xf numFmtId="168" fontId="43" fillId="0" borderId="98" xfId="28" applyFont="1" applyFill="1" applyBorder="1" applyAlignment="1" applyProtection="1">
      <alignment horizontal="left" vertical="center" indent="8"/>
      <protection/>
    </xf>
    <xf numFmtId="0" fontId="11" fillId="0" borderId="98" xfId="26" applyFont="1" applyFill="1" applyBorder="1" applyAlignment="1" applyProtection="1">
      <alignment horizontal="left" vertical="center" indent="8"/>
      <protection/>
    </xf>
    <xf numFmtId="0" fontId="18" fillId="2" borderId="17" xfId="26" applyFont="1" applyFill="1" applyBorder="1" applyProtection="1">
      <alignment/>
      <protection/>
    </xf>
    <xf numFmtId="0" fontId="18" fillId="2" borderId="22" xfId="26" applyFont="1" applyFill="1" applyBorder="1" applyProtection="1">
      <alignment/>
      <protection/>
    </xf>
    <xf numFmtId="0" fontId="9" fillId="2" borderId="17" xfId="26" applyFont="1" applyFill="1" applyBorder="1" applyAlignment="1" applyProtection="1">
      <alignment horizontal="center"/>
      <protection/>
    </xf>
    <xf numFmtId="0" fontId="9" fillId="2" borderId="22" xfId="26" applyFont="1" applyFill="1" applyBorder="1" applyAlignment="1" applyProtection="1">
      <alignment horizontal="center"/>
      <protection/>
    </xf>
    <xf numFmtId="0" fontId="47" fillId="2" borderId="17" xfId="26" applyFont="1" applyFill="1" applyBorder="1" applyAlignment="1" applyProtection="1">
      <alignment horizontal="center"/>
      <protection/>
    </xf>
    <xf numFmtId="0" fontId="47" fillId="2" borderId="22" xfId="26" applyFont="1" applyFill="1" applyBorder="1" applyAlignment="1" applyProtection="1">
      <alignment horizontal="center"/>
      <protection/>
    </xf>
    <xf numFmtId="0" fontId="26" fillId="2" borderId="116" xfId="26" applyFont="1" applyFill="1" applyBorder="1" applyProtection="1">
      <alignment/>
      <protection/>
    </xf>
    <xf numFmtId="0" fontId="8" fillId="6" borderId="3" xfId="26" applyFont="1" applyFill="1" applyBorder="1" applyAlignment="1" applyProtection="1">
      <alignment horizontal="center"/>
      <protection/>
    </xf>
    <xf numFmtId="0" fontId="24" fillId="2" borderId="0" xfId="26" applyFont="1" applyFill="1" applyBorder="1" applyAlignment="1" applyProtection="1">
      <alignment horizontal="center"/>
      <protection/>
    </xf>
    <xf numFmtId="168" fontId="26" fillId="3" borderId="22" xfId="29" applyFont="1" applyFill="1" applyBorder="1" applyProtection="1">
      <alignment/>
      <protection/>
    </xf>
    <xf numFmtId="168" fontId="8" fillId="6" borderId="123" xfId="29" applyFont="1" applyFill="1" applyBorder="1" applyAlignment="1" applyProtection="1">
      <alignment horizontal="center"/>
      <protection/>
    </xf>
    <xf numFmtId="168" fontId="26" fillId="3" borderId="56" xfId="29" applyFont="1" applyFill="1" applyBorder="1" applyProtection="1">
      <alignment/>
      <protection/>
    </xf>
    <xf numFmtId="0" fontId="8" fillId="3" borderId="12" xfId="26" applyFont="1" applyFill="1" applyBorder="1" applyAlignment="1" applyProtection="1">
      <alignment/>
      <protection/>
    </xf>
    <xf numFmtId="0" fontId="24" fillId="3" borderId="12" xfId="26" applyFont="1" applyFill="1" applyBorder="1" applyAlignment="1" applyProtection="1">
      <alignment horizontal="center"/>
      <protection/>
    </xf>
    <xf numFmtId="168" fontId="8" fillId="3" borderId="12" xfId="29" applyFont="1" applyFill="1" applyBorder="1" applyAlignment="1" applyProtection="1">
      <alignment/>
      <protection/>
    </xf>
    <xf numFmtId="168" fontId="24" fillId="3" borderId="12" xfId="29" applyFont="1" applyFill="1" applyBorder="1" applyAlignment="1" applyProtection="1">
      <alignment horizontal="center"/>
      <protection/>
    </xf>
    <xf numFmtId="0" fontId="7" fillId="3" borderId="12" xfId="26" applyFont="1" applyFill="1" applyBorder="1" applyProtection="1">
      <alignment/>
      <protection/>
    </xf>
    <xf numFmtId="0" fontId="8" fillId="3" borderId="12" xfId="26" applyFont="1" applyFill="1" applyBorder="1" applyProtection="1">
      <alignment/>
      <protection/>
    </xf>
    <xf numFmtId="168" fontId="24" fillId="3" borderId="12" xfId="29" applyFont="1" applyFill="1" applyBorder="1" applyProtection="1">
      <alignment/>
      <protection/>
    </xf>
    <xf numFmtId="168" fontId="26" fillId="2" borderId="12" xfId="29" applyFont="1" applyFill="1" applyBorder="1" applyProtection="1">
      <alignment/>
      <protection/>
    </xf>
    <xf numFmtId="168" fontId="47" fillId="3" borderId="22" xfId="29" applyFont="1" applyFill="1" applyBorder="1" applyAlignment="1" applyProtection="1">
      <alignment/>
      <protection/>
    </xf>
    <xf numFmtId="168" fontId="47" fillId="3" borderId="22" xfId="29" applyFont="1" applyFill="1" applyBorder="1" applyProtection="1">
      <alignment/>
      <protection/>
    </xf>
    <xf numFmtId="168" fontId="24" fillId="6" borderId="3" xfId="29" applyFont="1" applyFill="1" applyBorder="1" applyProtection="1">
      <alignment/>
      <protection/>
    </xf>
    <xf numFmtId="0" fontId="29" fillId="0" borderId="37" xfId="26" applyFont="1" applyFill="1" applyBorder="1" applyAlignment="1" applyProtection="1">
      <alignment horizontal="center"/>
      <protection/>
    </xf>
    <xf numFmtId="0" fontId="26" fillId="6" borderId="53" xfId="26" applyFont="1" applyFill="1" applyBorder="1" applyProtection="1">
      <alignment/>
      <protection/>
    </xf>
    <xf numFmtId="0" fontId="8" fillId="6" borderId="12" xfId="26" applyFont="1" applyFill="1" applyBorder="1" applyProtection="1">
      <alignment/>
      <protection/>
    </xf>
    <xf numFmtId="0" fontId="9" fillId="6" borderId="12" xfId="26" applyFont="1" applyFill="1" applyBorder="1" applyProtection="1">
      <alignment/>
      <protection/>
    </xf>
    <xf numFmtId="0" fontId="26" fillId="6" borderId="10" xfId="26" applyFont="1" applyFill="1" applyBorder="1" applyProtection="1">
      <alignment/>
      <protection/>
    </xf>
    <xf numFmtId="0" fontId="9" fillId="6" borderId="22" xfId="26" applyFont="1" applyFill="1" applyBorder="1" applyProtection="1">
      <alignment/>
      <protection/>
    </xf>
    <xf numFmtId="168" fontId="43" fillId="0" borderId="0" xfId="28" applyFont="1" applyFill="1" applyBorder="1" applyAlignment="1" applyProtection="1">
      <alignment horizontal="left" vertical="center" indent="8"/>
      <protection/>
    </xf>
    <xf numFmtId="0" fontId="11" fillId="0" borderId="0" xfId="26" applyFont="1" applyFill="1" applyBorder="1" applyAlignment="1" applyProtection="1">
      <alignment horizontal="left" vertical="center" indent="8"/>
      <protection/>
    </xf>
    <xf numFmtId="168" fontId="43" fillId="0" borderId="11" xfId="28" applyFont="1" applyFill="1" applyBorder="1" applyAlignment="1" applyProtection="1">
      <alignment horizontal="left" vertical="center" indent="8"/>
      <protection/>
    </xf>
    <xf numFmtId="0" fontId="11" fillId="0" borderId="11" xfId="26" applyFont="1" applyFill="1" applyBorder="1" applyAlignment="1" applyProtection="1">
      <alignment horizontal="left" vertical="center" indent="8"/>
      <protection/>
    </xf>
    <xf numFmtId="0" fontId="9" fillId="0" borderId="105" xfId="26" applyFont="1" applyFill="1" applyBorder="1" applyAlignment="1" applyProtection="1">
      <alignment horizontal="center"/>
      <protection/>
    </xf>
    <xf numFmtId="168" fontId="8" fillId="2" borderId="12" xfId="29" applyFont="1" applyFill="1" applyBorder="1" applyProtection="1">
      <alignment/>
      <protection/>
    </xf>
    <xf numFmtId="168" fontId="8" fillId="6" borderId="20" xfId="29" applyFont="1" applyFill="1" applyBorder="1" applyAlignment="1" applyProtection="1">
      <alignment/>
      <protection/>
    </xf>
    <xf numFmtId="168" fontId="8" fillId="6" borderId="54" xfId="29" applyFont="1" applyFill="1" applyBorder="1" applyAlignment="1" applyProtection="1">
      <alignment/>
      <protection/>
    </xf>
    <xf numFmtId="168" fontId="26" fillId="3" borderId="12" xfId="29" applyFont="1" applyFill="1" applyBorder="1" applyAlignment="1" applyProtection="1">
      <alignment/>
      <protection/>
    </xf>
    <xf numFmtId="0" fontId="35" fillId="3" borderId="54" xfId="26" applyFont="1" applyFill="1" applyBorder="1" applyProtection="1">
      <alignment/>
      <protection/>
    </xf>
    <xf numFmtId="0" fontId="26" fillId="3" borderId="54" xfId="26" applyFont="1" applyFill="1" applyBorder="1" applyProtection="1">
      <alignment/>
      <protection/>
    </xf>
    <xf numFmtId="168" fontId="40" fillId="2" borderId="54" xfId="29" applyFont="1" applyFill="1" applyBorder="1" applyProtection="1">
      <alignment/>
      <protection/>
    </xf>
    <xf numFmtId="168" fontId="26" fillId="3" borderId="54" xfId="29" applyFont="1" applyFill="1" applyBorder="1" applyProtection="1">
      <alignment/>
      <protection/>
    </xf>
    <xf numFmtId="168" fontId="8" fillId="6" borderId="3" xfId="29" applyFont="1" applyFill="1" applyBorder="1" applyAlignment="1" applyProtection="1">
      <alignment horizontal="center"/>
      <protection/>
    </xf>
    <xf numFmtId="0" fontId="26" fillId="3" borderId="12" xfId="26" applyFont="1" applyFill="1" applyBorder="1" applyAlignment="1" applyProtection="1">
      <alignment/>
      <protection/>
    </xf>
    <xf numFmtId="0" fontId="26" fillId="3" borderId="54" xfId="26" applyFont="1" applyFill="1" applyBorder="1" applyAlignment="1" applyProtection="1">
      <alignment/>
      <protection/>
    </xf>
    <xf numFmtId="168" fontId="26" fillId="3" borderId="54" xfId="29" applyFont="1" applyFill="1" applyBorder="1" applyAlignment="1" applyProtection="1">
      <alignment/>
      <protection/>
    </xf>
    <xf numFmtId="0" fontId="48" fillId="0" borderId="10" xfId="26" applyFont="1" applyFill="1" applyBorder="1" applyAlignment="1" applyProtection="1">
      <alignment horizontal="center"/>
      <protection/>
    </xf>
    <xf numFmtId="0" fontId="8" fillId="6" borderId="17" xfId="26" applyFont="1" applyFill="1" applyBorder="1" applyProtection="1">
      <alignment/>
      <protection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41" fillId="2" borderId="124" xfId="26" applyFont="1" applyFill="1" applyBorder="1" applyAlignment="1" applyProtection="1">
      <alignment horizontal="left"/>
      <protection hidden="1"/>
    </xf>
    <xf numFmtId="0" fontId="41" fillId="2" borderId="124" xfId="26" applyFont="1" applyFill="1" applyBorder="1" applyProtection="1">
      <alignment/>
      <protection hidden="1"/>
    </xf>
    <xf numFmtId="0" fontId="32" fillId="2" borderId="19" xfId="26" applyFont="1" applyFill="1" applyBorder="1" applyAlignment="1" applyProtection="1">
      <alignment horizontal="left"/>
      <protection hidden="1"/>
    </xf>
    <xf numFmtId="0" fontId="32" fillId="2" borderId="19" xfId="26" applyFont="1" applyFill="1" applyBorder="1" applyProtection="1">
      <alignment/>
      <protection hidden="1"/>
    </xf>
    <xf numFmtId="0" fontId="34" fillId="2" borderId="98" xfId="26" applyFont="1" applyFill="1" applyBorder="1" applyAlignment="1" applyProtection="1">
      <alignment horizontal="left"/>
      <protection hidden="1"/>
    </xf>
    <xf numFmtId="0" fontId="34" fillId="2" borderId="98" xfId="26" applyFont="1" applyFill="1" applyBorder="1" applyProtection="1">
      <alignment/>
      <protection hidden="1"/>
    </xf>
    <xf numFmtId="0" fontId="50" fillId="0" borderId="20" xfId="26" applyFont="1" applyFill="1" applyBorder="1" applyAlignment="1" applyProtection="1">
      <alignment horizontal="center"/>
      <protection/>
    </xf>
    <xf numFmtId="0" fontId="50" fillId="0" borderId="13" xfId="26" applyFont="1" applyFill="1" applyBorder="1" applyAlignment="1" applyProtection="1">
      <alignment horizontal="center"/>
      <protection/>
    </xf>
    <xf numFmtId="0" fontId="51" fillId="0" borderId="20" xfId="26" applyFont="1" applyFill="1" applyBorder="1" applyAlignment="1" applyProtection="1">
      <alignment horizontal="center"/>
      <protection/>
    </xf>
    <xf numFmtId="0" fontId="51" fillId="0" borderId="13" xfId="26" applyFont="1" applyFill="1" applyBorder="1" applyAlignment="1" applyProtection="1">
      <alignment horizontal="center"/>
      <protection/>
    </xf>
    <xf numFmtId="0" fontId="29" fillId="0" borderId="20" xfId="26" applyFont="1" applyFill="1" applyBorder="1" applyAlignment="1" applyProtection="1">
      <alignment horizontal="center"/>
      <protection/>
    </xf>
    <xf numFmtId="0" fontId="29" fillId="0" borderId="13" xfId="26" applyFont="1" applyFill="1" applyBorder="1" applyAlignment="1" applyProtection="1">
      <alignment horizontal="center"/>
      <protection/>
    </xf>
    <xf numFmtId="0" fontId="8" fillId="0" borderId="54" xfId="26" applyFont="1" applyFill="1" applyBorder="1" applyAlignment="1" applyProtection="1">
      <alignment horizontal="center"/>
      <protection/>
    </xf>
    <xf numFmtId="0" fontId="24" fillId="0" borderId="13" xfId="26" applyFont="1" applyFill="1" applyBorder="1" applyAlignment="1" applyProtection="1">
      <alignment horizontal="center"/>
      <protection/>
    </xf>
    <xf numFmtId="0" fontId="50" fillId="0" borderId="20" xfId="26" applyFont="1" applyFill="1" applyBorder="1" applyProtection="1">
      <alignment/>
      <protection/>
    </xf>
    <xf numFmtId="0" fontId="51" fillId="0" borderId="20" xfId="26" applyFont="1" applyFill="1" applyBorder="1" applyProtection="1">
      <alignment/>
      <protection/>
    </xf>
    <xf numFmtId="0" fontId="29" fillId="0" borderId="20" xfId="26" applyFont="1" applyFill="1" applyBorder="1" applyProtection="1">
      <alignment/>
      <protection/>
    </xf>
    <xf numFmtId="168" fontId="35" fillId="3" borderId="53" xfId="29" applyFont="1" applyFill="1" applyBorder="1" applyAlignment="1" applyProtection="1">
      <alignment/>
      <protection/>
    </xf>
    <xf numFmtId="168" fontId="24" fillId="0" borderId="20" xfId="29" applyFont="1" applyFill="1" applyBorder="1" applyAlignment="1" applyProtection="1">
      <alignment horizontal="right"/>
      <protection/>
    </xf>
    <xf numFmtId="0" fontId="24" fillId="0" borderId="54" xfId="26" applyFont="1" applyFill="1" applyBorder="1" applyAlignment="1" applyProtection="1">
      <alignment horizontal="center"/>
      <protection/>
    </xf>
    <xf numFmtId="168" fontId="47" fillId="0" borderId="37" xfId="29" applyFont="1" applyFill="1" applyBorder="1" applyAlignment="1" applyProtection="1">
      <alignment horizontal="right"/>
      <protection/>
    </xf>
    <xf numFmtId="168" fontId="24" fillId="0" borderId="37" xfId="29" applyFont="1" applyFill="1" applyBorder="1" applyAlignment="1" applyProtection="1">
      <alignment horizontal="right"/>
      <protection/>
    </xf>
    <xf numFmtId="168" fontId="50" fillId="0" borderId="20" xfId="29" applyFont="1" applyFill="1" applyBorder="1" applyAlignment="1" applyProtection="1">
      <alignment horizontal="right"/>
      <protection/>
    </xf>
    <xf numFmtId="168" fontId="51" fillId="0" borderId="20" xfId="29" applyFont="1" applyFill="1" applyBorder="1" applyAlignment="1" applyProtection="1">
      <alignment horizontal="right"/>
      <protection/>
    </xf>
    <xf numFmtId="0" fontId="9" fillId="0" borderId="17" xfId="26" applyFont="1" applyFill="1" applyBorder="1" applyAlignment="1" applyProtection="1">
      <alignment horizontal="center"/>
      <protection/>
    </xf>
    <xf numFmtId="0" fontId="9" fillId="0" borderId="22" xfId="26" applyFont="1" applyFill="1" applyBorder="1" applyAlignment="1" applyProtection="1">
      <alignment horizontal="center"/>
      <protection/>
    </xf>
    <xf numFmtId="0" fontId="47" fillId="0" borderId="11" xfId="26" applyFont="1" applyFill="1" applyBorder="1" applyAlignment="1" applyProtection="1">
      <alignment horizontal="center"/>
      <protection/>
    </xf>
    <xf numFmtId="0" fontId="47" fillId="0" borderId="0" xfId="26" applyFont="1" applyFill="1" applyAlignment="1" applyProtection="1">
      <alignment horizontal="center"/>
      <protection/>
    </xf>
    <xf numFmtId="0" fontId="18" fillId="0" borderId="17" xfId="26" applyFont="1" applyFill="1" applyBorder="1" applyProtection="1">
      <alignment/>
      <protection/>
    </xf>
    <xf numFmtId="0" fontId="18" fillId="0" borderId="22" xfId="26" applyFont="1" applyFill="1" applyBorder="1" applyProtection="1">
      <alignment/>
      <protection/>
    </xf>
    <xf numFmtId="0" fontId="10" fillId="2" borderId="12" xfId="26" applyFont="1" applyFill="1" applyBorder="1" applyProtection="1">
      <alignment/>
      <protection hidden="1"/>
    </xf>
    <xf numFmtId="179" fontId="23" fillId="2" borderId="0" xfId="28" applyNumberFormat="1" applyFont="1" applyFill="1" applyProtection="1">
      <alignment/>
      <protection/>
    </xf>
    <xf numFmtId="0" fontId="8" fillId="0" borderId="56" xfId="26" applyFont="1" applyFill="1" applyBorder="1" applyProtection="1">
      <alignment/>
      <protection/>
    </xf>
    <xf numFmtId="2" fontId="8" fillId="0" borderId="22" xfId="26" applyNumberFormat="1" applyFont="1" applyFill="1" applyBorder="1" applyProtection="1">
      <alignment/>
      <protection/>
    </xf>
    <xf numFmtId="168" fontId="0" fillId="0" borderId="59" xfId="29" applyFont="1" applyBorder="1" applyProtection="1">
      <alignment/>
      <protection/>
    </xf>
    <xf numFmtId="3" fontId="0" fillId="0" borderId="57" xfId="29" applyNumberFormat="1" applyFont="1" applyBorder="1" applyProtection="1">
      <alignment/>
      <protection/>
    </xf>
    <xf numFmtId="3" fontId="9" fillId="0" borderId="57" xfId="26" applyNumberFormat="1" applyFont="1" applyFill="1" applyBorder="1" applyAlignment="1" applyProtection="1">
      <alignment shrinkToFit="1"/>
      <protection/>
    </xf>
    <xf numFmtId="3" fontId="0" fillId="0" borderId="0" xfId="29" applyNumberFormat="1" applyFont="1" applyProtection="1">
      <alignment/>
      <protection/>
    </xf>
    <xf numFmtId="168" fontId="0" fillId="0" borderId="47" xfId="29" applyFont="1" applyBorder="1" applyProtection="1">
      <alignment/>
      <protection/>
    </xf>
    <xf numFmtId="0" fontId="47" fillId="0" borderId="20" xfId="26" applyFont="1" applyFill="1" applyBorder="1" applyAlignment="1" applyProtection="1">
      <alignment horizontal="center"/>
      <protection/>
    </xf>
    <xf numFmtId="0" fontId="8" fillId="0" borderId="77" xfId="26" applyFont="1" applyFill="1" applyBorder="1" applyProtection="1">
      <alignment/>
      <protection/>
    </xf>
    <xf numFmtId="168" fontId="52" fillId="0" borderId="53" xfId="29" applyFont="1" applyBorder="1" applyProtection="1">
      <alignment/>
      <protection/>
    </xf>
    <xf numFmtId="168" fontId="52" fillId="0" borderId="35" xfId="29" applyFont="1" applyBorder="1" applyProtection="1">
      <alignment/>
      <protection/>
    </xf>
    <xf numFmtId="168" fontId="7" fillId="0" borderId="35" xfId="29" applyFont="1" applyBorder="1" applyProtection="1">
      <alignment/>
      <protection/>
    </xf>
    <xf numFmtId="168" fontId="12" fillId="0" borderId="35" xfId="29" applyBorder="1" applyProtection="1">
      <alignment/>
      <protection/>
    </xf>
    <xf numFmtId="168" fontId="12" fillId="0" borderId="12" xfId="29" applyBorder="1" applyProtection="1">
      <alignment/>
      <protection/>
    </xf>
    <xf numFmtId="168" fontId="0" fillId="0" borderId="82" xfId="29" applyFont="1" applyBorder="1" applyProtection="1">
      <alignment/>
      <protection/>
    </xf>
    <xf numFmtId="168" fontId="0" fillId="0" borderId="82" xfId="29" applyFont="1" applyBorder="1" applyAlignment="1" applyProtection="1">
      <alignment horizontal="center"/>
      <protection/>
    </xf>
    <xf numFmtId="168" fontId="0" fillId="10" borderId="47" xfId="29" applyFont="1" applyFill="1" applyBorder="1" applyProtection="1">
      <alignment/>
      <protection/>
    </xf>
    <xf numFmtId="3" fontId="0" fillId="0" borderId="47" xfId="29" applyNumberFormat="1" applyFont="1" applyBorder="1" applyProtection="1">
      <alignment/>
      <protection/>
    </xf>
    <xf numFmtId="178" fontId="26" fillId="11" borderId="26" xfId="26" applyNumberFormat="1" applyFont="1" applyFill="1" applyBorder="1" applyAlignment="1" applyProtection="1">
      <alignment shrinkToFit="1"/>
      <protection/>
    </xf>
    <xf numFmtId="178" fontId="26" fillId="9" borderId="102" xfId="26" applyNumberFormat="1" applyFont="1" applyFill="1" applyBorder="1" applyAlignment="1" applyProtection="1">
      <alignment shrinkToFit="1"/>
      <protection/>
    </xf>
    <xf numFmtId="178" fontId="26" fillId="9" borderId="28" xfId="26" applyNumberFormat="1" applyFont="1" applyFill="1" applyBorder="1" applyAlignment="1" applyProtection="1">
      <alignment shrinkToFit="1"/>
      <protection/>
    </xf>
    <xf numFmtId="178" fontId="26" fillId="0" borderId="101" xfId="26" applyNumberFormat="1" applyFont="1" applyFill="1" applyBorder="1" applyAlignment="1" applyProtection="1">
      <alignment shrinkToFit="1"/>
      <protection/>
    </xf>
    <xf numFmtId="178" fontId="26" fillId="0" borderId="96" xfId="26" applyNumberFormat="1" applyFont="1" applyFill="1" applyBorder="1" applyAlignment="1" applyProtection="1">
      <alignment shrinkToFit="1"/>
      <protection/>
    </xf>
    <xf numFmtId="2" fontId="8" fillId="4" borderId="103" xfId="26" applyNumberFormat="1" applyFont="1" applyFill="1" applyBorder="1" applyProtection="1">
      <alignment/>
      <protection/>
    </xf>
    <xf numFmtId="0" fontId="8" fillId="4" borderId="103" xfId="26" applyFont="1" applyFill="1" applyBorder="1" applyProtection="1">
      <alignment/>
      <protection/>
    </xf>
    <xf numFmtId="178" fontId="26" fillId="11" borderId="125" xfId="26" applyNumberFormat="1" applyFont="1" applyFill="1" applyBorder="1" applyAlignment="1" applyProtection="1">
      <alignment shrinkToFit="1"/>
      <protection/>
    </xf>
    <xf numFmtId="178" fontId="26" fillId="11" borderId="126" xfId="26" applyNumberFormat="1" applyFont="1" applyFill="1" applyBorder="1" applyAlignment="1" applyProtection="1">
      <alignment shrinkToFit="1"/>
      <protection/>
    </xf>
    <xf numFmtId="0" fontId="0" fillId="0" borderId="27" xfId="0" applyBorder="1" applyAlignment="1">
      <alignment horizontal="left"/>
    </xf>
    <xf numFmtId="0" fontId="17" fillId="2" borderId="19" xfId="26" applyFont="1" applyFill="1" applyBorder="1" applyAlignment="1" applyProtection="1">
      <alignment/>
      <protection hidden="1"/>
    </xf>
    <xf numFmtId="0" fontId="17" fillId="2" borderId="27" xfId="26" applyFont="1" applyFill="1" applyBorder="1" applyAlignment="1" applyProtection="1">
      <alignment/>
      <protection hidden="1"/>
    </xf>
    <xf numFmtId="0" fontId="0" fillId="2" borderId="59" xfId="26" applyFont="1" applyFill="1" applyBorder="1" applyProtection="1">
      <alignment/>
      <protection hidden="1"/>
    </xf>
    <xf numFmtId="0" fontId="0" fillId="0" borderId="0" xfId="0" applyBorder="1" applyAlignment="1">
      <alignment horizontal="left"/>
    </xf>
    <xf numFmtId="0" fontId="17" fillId="2" borderId="0" xfId="26" applyFont="1" applyFill="1" applyBorder="1" applyAlignment="1" applyProtection="1">
      <alignment horizontal="center" vertical="justify"/>
      <protection hidden="1"/>
    </xf>
    <xf numFmtId="0" fontId="17" fillId="2" borderId="0" xfId="26" applyFont="1" applyFill="1" applyBorder="1" applyProtection="1">
      <alignment/>
      <protection hidden="1"/>
    </xf>
    <xf numFmtId="49" fontId="0" fillId="2" borderId="0" xfId="26" applyNumberFormat="1" applyFont="1" applyFill="1" applyBorder="1" applyAlignment="1" applyProtection="1">
      <alignment horizontal="center"/>
      <protection hidden="1"/>
    </xf>
    <xf numFmtId="0" fontId="32" fillId="2" borderId="16" xfId="26" applyFont="1" applyFill="1" applyBorder="1" applyAlignment="1" applyProtection="1">
      <alignment horizontal="center"/>
      <protection hidden="1"/>
    </xf>
    <xf numFmtId="0" fontId="32" fillId="2" borderId="57" xfId="26" applyFont="1" applyFill="1" applyBorder="1" applyAlignment="1" applyProtection="1">
      <alignment horizontal="center"/>
      <protection hidden="1"/>
    </xf>
    <xf numFmtId="0" fontId="56" fillId="2" borderId="57" xfId="26" applyFont="1" applyFill="1" applyBorder="1" applyAlignment="1" applyProtection="1">
      <alignment horizontal="center"/>
      <protection hidden="1"/>
    </xf>
    <xf numFmtId="0" fontId="0" fillId="2" borderId="27" xfId="26" applyFont="1" applyFill="1" applyBorder="1" applyAlignment="1" applyProtection="1">
      <alignment horizontal="center" vertical="justify"/>
      <protection hidden="1"/>
    </xf>
    <xf numFmtId="0" fontId="32" fillId="2" borderId="0" xfId="0" applyFont="1" applyFill="1" applyBorder="1" applyAlignment="1" applyProtection="1">
      <alignment horizontal="left" vertical="center"/>
      <protection hidden="1"/>
    </xf>
    <xf numFmtId="0" fontId="0" fillId="0" borderId="0" xfId="26" applyBorder="1" applyAlignment="1" applyProtection="1">
      <alignment horizontal="centerContinuous"/>
      <protection hidden="1"/>
    </xf>
    <xf numFmtId="0" fontId="0" fillId="0" borderId="0" xfId="26" applyBorder="1" applyAlignment="1" applyProtection="1">
      <alignment/>
      <protection hidden="1"/>
    </xf>
    <xf numFmtId="0" fontId="7" fillId="0" borderId="11" xfId="26" applyFont="1" applyFill="1" applyBorder="1" applyAlignment="1" applyProtection="1">
      <alignment horizontal="center"/>
      <protection hidden="1"/>
    </xf>
    <xf numFmtId="0" fontId="17" fillId="2" borderId="11" xfId="26" applyFont="1" applyFill="1" applyBorder="1" applyAlignment="1" applyProtection="1">
      <alignment horizontal="center" vertical="justify"/>
      <protection hidden="1"/>
    </xf>
    <xf numFmtId="0" fontId="0" fillId="0" borderId="0" xfId="26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 horizontal="left"/>
    </xf>
    <xf numFmtId="0" fontId="17" fillId="2" borderId="13" xfId="26" applyFont="1" applyFill="1" applyBorder="1" applyAlignment="1" applyProtection="1">
      <alignment horizontal="center" vertical="justify"/>
      <protection hidden="1"/>
    </xf>
    <xf numFmtId="0" fontId="17" fillId="2" borderId="13" xfId="26" applyFont="1" applyFill="1" applyBorder="1" applyProtection="1">
      <alignment/>
      <protection hidden="1"/>
    </xf>
    <xf numFmtId="49" fontId="0" fillId="2" borderId="13" xfId="26" applyNumberFormat="1" applyFont="1" applyFill="1" applyBorder="1" applyAlignment="1" applyProtection="1">
      <alignment horizontal="center"/>
      <protection hidden="1"/>
    </xf>
    <xf numFmtId="3" fontId="0" fillId="2" borderId="13" xfId="26" applyNumberFormat="1" applyFont="1" applyFill="1" applyBorder="1" applyAlignment="1" applyProtection="1">
      <alignment horizontal="center"/>
      <protection hidden="1"/>
    </xf>
    <xf numFmtId="3" fontId="0" fillId="0" borderId="13" xfId="26" applyNumberFormat="1" applyFont="1" applyFill="1" applyBorder="1" applyAlignment="1" applyProtection="1">
      <alignment horizontal="right"/>
      <protection hidden="1"/>
    </xf>
    <xf numFmtId="0" fontId="32" fillId="2" borderId="27" xfId="26" applyFont="1" applyFill="1" applyBorder="1" applyAlignment="1" applyProtection="1">
      <alignment horizontal="left"/>
      <protection hidden="1"/>
    </xf>
    <xf numFmtId="0" fontId="32" fillId="2" borderId="59" xfId="26" applyFont="1" applyFill="1" applyBorder="1" applyAlignment="1" applyProtection="1">
      <alignment horizontal="center"/>
      <protection hidden="1"/>
    </xf>
    <xf numFmtId="3" fontId="7" fillId="0" borderId="0" xfId="26" applyNumberFormat="1" applyFont="1" applyFill="1" applyBorder="1" applyAlignment="1" applyProtection="1">
      <alignment horizontal="right"/>
      <protection hidden="1"/>
    </xf>
    <xf numFmtId="0" fontId="9" fillId="2" borderId="0" xfId="26" applyFont="1" applyFill="1" applyBorder="1" applyAlignment="1" applyProtection="1">
      <alignment horizontal="left" vertical="center"/>
      <protection hidden="1" locked="0"/>
    </xf>
    <xf numFmtId="0" fontId="0" fillId="0" borderId="0" xfId="26" applyFont="1" applyBorder="1" applyAlignment="1" applyProtection="1">
      <alignment horizontal="left" vertical="center"/>
      <protection hidden="1" locked="0"/>
    </xf>
    <xf numFmtId="0" fontId="0" fillId="0" borderId="0" xfId="0" applyFont="1" applyAlignment="1">
      <alignment/>
    </xf>
    <xf numFmtId="0" fontId="0" fillId="2" borderId="57" xfId="26" applyFont="1" applyFill="1" applyBorder="1" applyAlignment="1" applyProtection="1">
      <alignment horizontal="center"/>
      <protection hidden="1"/>
    </xf>
    <xf numFmtId="0" fontId="0" fillId="0" borderId="98" xfId="26" applyFont="1" applyBorder="1" applyAlignment="1" applyProtection="1">
      <alignment/>
      <protection hidden="1" locked="0"/>
    </xf>
    <xf numFmtId="0" fontId="0" fillId="2" borderId="20" xfId="26" applyFont="1" applyFill="1" applyBorder="1" applyAlignment="1" applyProtection="1">
      <alignment horizontal="center"/>
      <protection hidden="1"/>
    </xf>
    <xf numFmtId="0" fontId="0" fillId="2" borderId="37" xfId="26" applyFont="1" applyFill="1" applyBorder="1" applyAlignment="1" applyProtection="1">
      <alignment horizontal="center"/>
      <protection hidden="1"/>
    </xf>
    <xf numFmtId="0" fontId="0" fillId="2" borderId="22" xfId="26" applyFont="1" applyFill="1" applyBorder="1" applyAlignment="1" applyProtection="1">
      <alignment horizontal="center"/>
      <protection hidden="1"/>
    </xf>
    <xf numFmtId="0" fontId="0" fillId="2" borderId="59" xfId="26" applyFont="1" applyFill="1" applyBorder="1" applyAlignment="1" applyProtection="1">
      <alignment horizontal="center"/>
      <protection hidden="1"/>
    </xf>
    <xf numFmtId="0" fontId="0" fillId="2" borderId="10" xfId="26" applyFont="1" applyFill="1" applyBorder="1" applyAlignment="1" applyProtection="1">
      <alignment horizontal="center"/>
      <protection hidden="1"/>
    </xf>
    <xf numFmtId="1" fontId="7" fillId="4" borderId="13" xfId="26" applyNumberFormat="1" applyFont="1" applyFill="1" applyBorder="1" applyAlignment="1" applyProtection="1">
      <alignment horizontal="center"/>
      <protection hidden="1"/>
    </xf>
    <xf numFmtId="0" fontId="16" fillId="2" borderId="0" xfId="26" applyFont="1" applyFill="1" applyBorder="1" applyAlignment="1" applyProtection="1">
      <alignment/>
      <protection hidden="1"/>
    </xf>
    <xf numFmtId="0" fontId="8" fillId="2" borderId="30" xfId="26" applyFont="1" applyFill="1" applyBorder="1" applyAlignment="1" applyProtection="1">
      <alignment horizontal="center"/>
      <protection hidden="1"/>
    </xf>
    <xf numFmtId="168" fontId="32" fillId="3" borderId="25" xfId="29" applyFont="1" applyFill="1" applyBorder="1" applyAlignment="1" applyProtection="1">
      <alignment horizontal="left"/>
      <protection hidden="1"/>
    </xf>
    <xf numFmtId="170" fontId="32" fillId="2" borderId="25" xfId="0" applyNumberFormat="1" applyFont="1" applyFill="1" applyBorder="1" applyAlignment="1" applyProtection="1">
      <alignment horizontal="left" vertical="center"/>
      <protection hidden="1"/>
    </xf>
    <xf numFmtId="168" fontId="32" fillId="3" borderId="19" xfId="29" applyFont="1" applyFill="1" applyBorder="1" applyAlignment="1" applyProtection="1">
      <alignment horizontal="left"/>
      <protection hidden="1"/>
    </xf>
    <xf numFmtId="170" fontId="32" fillId="2" borderId="62" xfId="0" applyNumberFormat="1" applyFont="1" applyFill="1" applyBorder="1" applyAlignment="1" applyProtection="1">
      <alignment horizontal="left" vertical="center"/>
      <protection hidden="1"/>
    </xf>
    <xf numFmtId="0" fontId="7" fillId="2" borderId="30" xfId="26" applyFont="1" applyFill="1" applyBorder="1" applyAlignment="1" applyProtection="1">
      <alignment horizontal="right"/>
      <protection hidden="1"/>
    </xf>
    <xf numFmtId="0" fontId="7" fillId="2" borderId="60" xfId="26" applyFont="1" applyFill="1" applyBorder="1" applyAlignment="1" applyProtection="1">
      <alignment horizontal="right"/>
      <protection hidden="1"/>
    </xf>
    <xf numFmtId="0" fontId="7" fillId="2" borderId="61" xfId="26" applyFont="1" applyFill="1" applyBorder="1" applyAlignment="1" applyProtection="1">
      <alignment horizontal="right"/>
      <protection hidden="1"/>
    </xf>
    <xf numFmtId="0" fontId="7" fillId="2" borderId="18" xfId="26" applyFont="1" applyFill="1" applyBorder="1" applyAlignment="1" applyProtection="1">
      <alignment horizontal="right"/>
      <protection hidden="1"/>
    </xf>
    <xf numFmtId="0" fontId="7" fillId="2" borderId="30" xfId="26" applyFont="1" applyFill="1" applyBorder="1" applyAlignment="1" applyProtection="1">
      <alignment/>
      <protection hidden="1"/>
    </xf>
    <xf numFmtId="0" fontId="7" fillId="2" borderId="61" xfId="26" applyFont="1" applyFill="1" applyBorder="1" applyAlignment="1" applyProtection="1">
      <alignment/>
      <protection hidden="1"/>
    </xf>
    <xf numFmtId="0" fontId="7" fillId="2" borderId="60" xfId="26" applyFont="1" applyFill="1" applyBorder="1" applyAlignment="1" applyProtection="1">
      <alignment/>
      <protection hidden="1"/>
    </xf>
    <xf numFmtId="0" fontId="32" fillId="2" borderId="61" xfId="26" applyFont="1" applyFill="1" applyBorder="1" applyAlignment="1" applyProtection="1">
      <alignment horizontal="left"/>
      <protection hidden="1"/>
    </xf>
    <xf numFmtId="0" fontId="32" fillId="2" borderId="23" xfId="26" applyFont="1" applyFill="1" applyBorder="1" applyAlignment="1" applyProtection="1">
      <alignment horizontal="left"/>
      <protection hidden="1"/>
    </xf>
    <xf numFmtId="0" fontId="32" fillId="2" borderId="42" xfId="26" applyFont="1" applyFill="1" applyBorder="1" applyAlignment="1" applyProtection="1">
      <alignment horizontal="center"/>
      <protection hidden="1"/>
    </xf>
    <xf numFmtId="0" fontId="32" fillId="2" borderId="23" xfId="26" applyFont="1" applyFill="1" applyBorder="1" applyProtection="1">
      <alignment/>
      <protection hidden="1"/>
    </xf>
    <xf numFmtId="0" fontId="0" fillId="0" borderId="127" xfId="26" applyFont="1" applyBorder="1" applyAlignment="1" applyProtection="1">
      <alignment horizontal="left" vertical="center"/>
      <protection hidden="1" locked="0"/>
    </xf>
    <xf numFmtId="0" fontId="7" fillId="2" borderId="25" xfId="26" applyFont="1" applyFill="1" applyBorder="1" applyAlignment="1" applyProtection="1">
      <alignment horizontal="right"/>
      <protection hidden="1"/>
    </xf>
    <xf numFmtId="0" fontId="7" fillId="2" borderId="27" xfId="26" applyFont="1" applyFill="1" applyBorder="1" applyAlignment="1" applyProtection="1">
      <alignment horizontal="right"/>
      <protection hidden="1"/>
    </xf>
    <xf numFmtId="0" fontId="7" fillId="2" borderId="19" xfId="26" applyFont="1" applyFill="1" applyBorder="1" applyAlignment="1" applyProtection="1">
      <alignment horizontal="right"/>
      <protection hidden="1"/>
    </xf>
    <xf numFmtId="0" fontId="7" fillId="2" borderId="23" xfId="26" applyFont="1" applyFill="1" applyBorder="1" applyAlignment="1" applyProtection="1">
      <alignment/>
      <protection hidden="1"/>
    </xf>
    <xf numFmtId="0" fontId="7" fillId="2" borderId="25" xfId="26" applyFont="1" applyFill="1" applyBorder="1" applyAlignment="1" applyProtection="1">
      <alignment/>
      <protection hidden="1"/>
    </xf>
    <xf numFmtId="0" fontId="7" fillId="2" borderId="27" xfId="26" applyFont="1" applyFill="1" applyBorder="1" applyAlignment="1" applyProtection="1">
      <alignment/>
      <protection hidden="1"/>
    </xf>
    <xf numFmtId="0" fontId="7" fillId="2" borderId="23" xfId="26" applyFont="1" applyFill="1" applyBorder="1" applyAlignment="1" applyProtection="1" quotePrefix="1">
      <alignment horizontal="right"/>
      <protection hidden="1"/>
    </xf>
    <xf numFmtId="0" fontId="7" fillId="2" borderId="25" xfId="26" applyFont="1" applyFill="1" applyBorder="1" applyAlignment="1" applyProtection="1" quotePrefix="1">
      <alignment horizontal="right"/>
      <protection hidden="1"/>
    </xf>
    <xf numFmtId="168" fontId="0" fillId="3" borderId="25" xfId="29" applyFont="1" applyFill="1" applyBorder="1" applyAlignment="1" applyProtection="1">
      <alignment horizontal="left"/>
      <protection hidden="1"/>
    </xf>
    <xf numFmtId="0" fontId="0" fillId="2" borderId="62" xfId="26" applyFont="1" applyFill="1" applyBorder="1" applyAlignment="1" applyProtection="1">
      <alignment/>
      <protection hidden="1"/>
    </xf>
    <xf numFmtId="0" fontId="56" fillId="2" borderId="99" xfId="26" applyFont="1" applyFill="1" applyBorder="1" applyAlignment="1" applyProtection="1">
      <alignment horizontal="center"/>
      <protection hidden="1"/>
    </xf>
    <xf numFmtId="0" fontId="10" fillId="0" borderId="50" xfId="26" applyFont="1" applyBorder="1" applyAlignment="1" applyProtection="1">
      <alignment/>
      <protection hidden="1" locked="0"/>
    </xf>
    <xf numFmtId="0" fontId="10" fillId="2" borderId="0" xfId="26" applyFont="1" applyFill="1" applyBorder="1" applyAlignment="1" applyProtection="1">
      <alignment horizontal="center"/>
      <protection hidden="1"/>
    </xf>
    <xf numFmtId="0" fontId="7" fillId="2" borderId="23" xfId="26" applyFont="1" applyFill="1" applyBorder="1" applyAlignment="1" applyProtection="1">
      <alignment horizontal="center"/>
      <protection hidden="1"/>
    </xf>
    <xf numFmtId="0" fontId="15" fillId="0" borderId="12" xfId="26" applyFont="1" applyBorder="1" applyAlignment="1" applyProtection="1">
      <alignment horizontal="left" vertical="center"/>
      <protection hidden="1"/>
    </xf>
    <xf numFmtId="0" fontId="22" fillId="0" borderId="53" xfId="26" applyFont="1" applyFill="1" applyBorder="1" applyAlignment="1" applyProtection="1">
      <alignment horizontal="right" vertical="center"/>
      <protection hidden="1"/>
    </xf>
    <xf numFmtId="0" fontId="22" fillId="0" borderId="35" xfId="26" applyFont="1" applyFill="1" applyBorder="1" applyAlignment="1" applyProtection="1">
      <alignment horizontal="center" vertical="center"/>
      <protection hidden="1"/>
    </xf>
    <xf numFmtId="0" fontId="10" fillId="2" borderId="13" xfId="26" applyFont="1" applyFill="1" applyBorder="1" applyProtection="1">
      <alignment/>
      <protection hidden="1"/>
    </xf>
    <xf numFmtId="0" fontId="16" fillId="2" borderId="108" xfId="26" applyFont="1" applyFill="1" applyBorder="1" applyAlignment="1" applyProtection="1">
      <alignment/>
      <protection hidden="1"/>
    </xf>
    <xf numFmtId="0" fontId="16" fillId="2" borderId="124" xfId="26" applyFont="1" applyFill="1" applyBorder="1" applyAlignment="1" applyProtection="1">
      <alignment/>
      <protection hidden="1"/>
    </xf>
    <xf numFmtId="0" fontId="9" fillId="2" borderId="124" xfId="26" applyFont="1" applyFill="1" applyBorder="1" applyProtection="1">
      <alignment/>
      <protection hidden="1"/>
    </xf>
    <xf numFmtId="3" fontId="7" fillId="0" borderId="128" xfId="26" applyNumberFormat="1" applyFont="1" applyFill="1" applyBorder="1" applyAlignment="1" applyProtection="1">
      <alignment horizontal="center"/>
      <protection hidden="1"/>
    </xf>
    <xf numFmtId="0" fontId="8" fillId="2" borderId="0" xfId="26" applyFont="1" applyFill="1" applyBorder="1" applyProtection="1">
      <alignment/>
      <protection hidden="1"/>
    </xf>
    <xf numFmtId="0" fontId="8" fillId="2" borderId="50" xfId="26" applyFont="1" applyFill="1" applyBorder="1" applyProtection="1">
      <alignment/>
      <protection hidden="1"/>
    </xf>
    <xf numFmtId="1" fontId="7" fillId="4" borderId="68" xfId="26" applyNumberFormat="1" applyFont="1" applyFill="1" applyBorder="1" applyAlignment="1" applyProtection="1">
      <alignment horizontal="center"/>
      <protection hidden="1"/>
    </xf>
    <xf numFmtId="49" fontId="0" fillId="2" borderId="19" xfId="26" applyNumberFormat="1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>
      <alignment horizontal="left"/>
    </xf>
    <xf numFmtId="0" fontId="0" fillId="0" borderId="35" xfId="0" applyBorder="1" applyAlignment="1">
      <alignment vertical="center"/>
    </xf>
    <xf numFmtId="0" fontId="7" fillId="2" borderId="35" xfId="26" applyFont="1" applyFill="1" applyBorder="1" applyAlignment="1" applyProtection="1">
      <alignment horizontal="center"/>
      <protection hidden="1"/>
    </xf>
    <xf numFmtId="0" fontId="0" fillId="0" borderId="35" xfId="0" applyBorder="1" applyAlignment="1">
      <alignment horizontal="left" vertical="justify"/>
    </xf>
    <xf numFmtId="0" fontId="17" fillId="2" borderId="35" xfId="26" applyFont="1" applyFill="1" applyBorder="1" applyAlignment="1" applyProtection="1">
      <alignment/>
      <protection hidden="1"/>
    </xf>
    <xf numFmtId="0" fontId="32" fillId="2" borderId="35" xfId="26" applyFont="1" applyFill="1" applyBorder="1" applyAlignment="1" applyProtection="1">
      <alignment horizontal="center"/>
      <protection hidden="1"/>
    </xf>
    <xf numFmtId="49" fontId="0" fillId="2" borderId="35" xfId="26" applyNumberFormat="1" applyFont="1" applyFill="1" applyBorder="1" applyAlignment="1" applyProtection="1">
      <alignment horizontal="center"/>
      <protection hidden="1"/>
    </xf>
    <xf numFmtId="0" fontId="18" fillId="2" borderId="129" xfId="26" applyFont="1" applyFill="1" applyBorder="1" applyAlignment="1" applyProtection="1">
      <alignment horizontal="left" vertical="center"/>
      <protection hidden="1" locked="0"/>
    </xf>
    <xf numFmtId="0" fontId="9" fillId="2" borderId="62" xfId="26" applyFont="1" applyFill="1" applyBorder="1" applyAlignment="1" applyProtection="1">
      <alignment horizontal="left" vertical="center"/>
      <protection hidden="1" locked="0"/>
    </xf>
    <xf numFmtId="0" fontId="0" fillId="0" borderId="62" xfId="26" applyFont="1" applyBorder="1" applyAlignment="1" applyProtection="1">
      <alignment horizontal="left" vertical="center"/>
      <protection hidden="1" locked="0"/>
    </xf>
    <xf numFmtId="0" fontId="0" fillId="0" borderId="130" xfId="26" applyFont="1" applyBorder="1" applyAlignment="1" applyProtection="1">
      <alignment horizontal="left" vertical="center"/>
      <protection hidden="1" locked="0"/>
    </xf>
    <xf numFmtId="0" fontId="9" fillId="2" borderId="131" xfId="26" applyFont="1" applyFill="1" applyBorder="1" applyAlignment="1" applyProtection="1">
      <alignment horizontal="left" vertical="center"/>
      <protection hidden="1" locked="0"/>
    </xf>
    <xf numFmtId="0" fontId="9" fillId="2" borderId="19" xfId="26" applyFont="1" applyFill="1" applyBorder="1" applyAlignment="1" applyProtection="1">
      <alignment horizontal="left" vertical="center"/>
      <protection hidden="1" locked="0"/>
    </xf>
    <xf numFmtId="0" fontId="0" fillId="0" borderId="19" xfId="26" applyFont="1" applyBorder="1" applyAlignment="1" applyProtection="1">
      <alignment horizontal="left" vertical="center"/>
      <protection hidden="1" locked="0"/>
    </xf>
    <xf numFmtId="0" fontId="0" fillId="0" borderId="132" xfId="26" applyFont="1" applyBorder="1" applyAlignment="1" applyProtection="1">
      <alignment horizontal="left" vertical="center"/>
      <protection hidden="1" locked="0"/>
    </xf>
    <xf numFmtId="0" fontId="0" fillId="0" borderId="129" xfId="26" applyFont="1" applyFill="1" applyBorder="1" applyAlignment="1" applyProtection="1">
      <alignment horizontal="left"/>
      <protection hidden="1"/>
    </xf>
    <xf numFmtId="0" fontId="0" fillId="0" borderId="62" xfId="26" applyFont="1" applyFill="1" applyBorder="1" applyAlignment="1" applyProtection="1">
      <alignment horizontal="center"/>
      <protection hidden="1"/>
    </xf>
    <xf numFmtId="0" fontId="17" fillId="0" borderId="62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17" fillId="2" borderId="62" xfId="26" applyFont="1" applyFill="1" applyBorder="1" applyAlignment="1" applyProtection="1">
      <alignment horizontal="center" vertical="justify"/>
      <protection hidden="1"/>
    </xf>
    <xf numFmtId="0" fontId="17" fillId="2" borderId="62" xfId="26" applyFont="1" applyFill="1" applyBorder="1" applyProtection="1">
      <alignment/>
      <protection hidden="1"/>
    </xf>
    <xf numFmtId="49" fontId="0" fillId="2" borderId="62" xfId="26" applyNumberFormat="1" applyFont="1" applyFill="1" applyBorder="1" applyAlignment="1" applyProtection="1">
      <alignment horizontal="center"/>
      <protection hidden="1"/>
    </xf>
    <xf numFmtId="3" fontId="0" fillId="2" borderId="62" xfId="26" applyNumberFormat="1" applyFont="1" applyFill="1" applyBorder="1" applyAlignment="1" applyProtection="1">
      <alignment horizontal="center"/>
      <protection hidden="1"/>
    </xf>
    <xf numFmtId="3" fontId="0" fillId="0" borderId="130" xfId="26" applyNumberFormat="1" applyFont="1" applyFill="1" applyBorder="1" applyAlignment="1" applyProtection="1">
      <alignment horizontal="right"/>
      <protection hidden="1"/>
    </xf>
    <xf numFmtId="0" fontId="0" fillId="0" borderId="133" xfId="26" applyFont="1" applyFill="1" applyBorder="1" applyAlignment="1" applyProtection="1">
      <alignment horizontal="center"/>
      <protection hidden="1"/>
    </xf>
    <xf numFmtId="3" fontId="0" fillId="0" borderId="134" xfId="26" applyNumberFormat="1" applyFont="1" applyFill="1" applyBorder="1" applyAlignment="1" applyProtection="1">
      <alignment horizontal="right"/>
      <protection hidden="1"/>
    </xf>
    <xf numFmtId="0" fontId="0" fillId="0" borderId="131" xfId="26" applyFont="1" applyFill="1" applyBorder="1" applyAlignment="1" applyProtection="1">
      <alignment horizontal="center"/>
      <protection hidden="1"/>
    </xf>
    <xf numFmtId="0" fontId="0" fillId="0" borderId="19" xfId="26" applyFont="1" applyFill="1" applyBorder="1" applyAlignment="1" applyProtection="1">
      <alignment horizontal="center"/>
      <protection hidden="1"/>
    </xf>
    <xf numFmtId="0" fontId="17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7" fillId="2" borderId="19" xfId="26" applyFont="1" applyFill="1" applyBorder="1" applyAlignment="1" applyProtection="1">
      <alignment horizontal="center" vertical="justify"/>
      <protection hidden="1"/>
    </xf>
    <xf numFmtId="0" fontId="17" fillId="2" borderId="19" xfId="26" applyFont="1" applyFill="1" applyBorder="1" applyProtection="1">
      <alignment/>
      <protection hidden="1"/>
    </xf>
    <xf numFmtId="3" fontId="0" fillId="2" borderId="19" xfId="26" applyNumberFormat="1" applyFont="1" applyFill="1" applyBorder="1" applyAlignment="1" applyProtection="1">
      <alignment horizontal="center"/>
      <protection hidden="1"/>
    </xf>
    <xf numFmtId="3" fontId="0" fillId="0" borderId="132" xfId="26" applyNumberFormat="1" applyFont="1" applyFill="1" applyBorder="1" applyAlignment="1" applyProtection="1">
      <alignment horizontal="right"/>
      <protection hidden="1"/>
    </xf>
    <xf numFmtId="0" fontId="10" fillId="0" borderId="8" xfId="26" applyFont="1" applyBorder="1" applyAlignment="1" applyProtection="1">
      <alignment horizontal="left"/>
      <protection hidden="1"/>
    </xf>
    <xf numFmtId="0" fontId="0" fillId="0" borderId="25" xfId="26" applyFont="1" applyBorder="1" applyAlignment="1" applyProtection="1">
      <alignment horizontal="left" vertical="center"/>
      <protection hidden="1" locked="0"/>
    </xf>
    <xf numFmtId="0" fontId="7" fillId="2" borderId="23" xfId="26" applyFont="1" applyFill="1" applyBorder="1" applyAlignment="1" applyProtection="1">
      <alignment horizontal="right"/>
      <protection hidden="1"/>
    </xf>
    <xf numFmtId="1" fontId="7" fillId="0" borderId="35" xfId="26" applyNumberFormat="1" applyFont="1" applyFill="1" applyBorder="1" applyAlignment="1" applyProtection="1">
      <alignment horizontal="center"/>
      <protection hidden="1"/>
    </xf>
    <xf numFmtId="181" fontId="0" fillId="0" borderId="0" xfId="26" applyNumberFormat="1" applyProtection="1">
      <alignment/>
      <protection/>
    </xf>
    <xf numFmtId="181" fontId="0" fillId="0" borderId="0" xfId="26" applyNumberFormat="1" applyBorder="1" applyProtection="1">
      <alignment/>
      <protection/>
    </xf>
    <xf numFmtId="0" fontId="7" fillId="2" borderId="62" xfId="26" applyFont="1" applyFill="1" applyBorder="1" applyProtection="1">
      <alignment/>
      <protection hidden="1"/>
    </xf>
    <xf numFmtId="0" fontId="7" fillId="2" borderId="62" xfId="26" applyFont="1" applyFill="1" applyBorder="1" applyAlignment="1" applyProtection="1">
      <alignment horizontal="center"/>
      <protection hidden="1"/>
    </xf>
    <xf numFmtId="3" fontId="7" fillId="0" borderId="62" xfId="26" applyNumberFormat="1" applyFont="1" applyFill="1" applyBorder="1" applyAlignment="1" applyProtection="1">
      <alignment horizontal="right"/>
      <protection hidden="1"/>
    </xf>
    <xf numFmtId="3" fontId="7" fillId="0" borderId="130" xfId="26" applyNumberFormat="1" applyFont="1" applyFill="1" applyBorder="1" applyAlignment="1" applyProtection="1">
      <alignment horizontal="right"/>
      <protection hidden="1"/>
    </xf>
    <xf numFmtId="0" fontId="7" fillId="2" borderId="133" xfId="26" applyFont="1" applyFill="1" applyBorder="1" applyAlignment="1" applyProtection="1">
      <alignment horizontal="center"/>
      <protection hidden="1"/>
    </xf>
    <xf numFmtId="3" fontId="7" fillId="0" borderId="134" xfId="26" applyNumberFormat="1" applyFont="1" applyFill="1" applyBorder="1" applyAlignment="1" applyProtection="1">
      <alignment horizontal="right"/>
      <protection hidden="1"/>
    </xf>
    <xf numFmtId="49" fontId="0" fillId="2" borderId="19" xfId="26" applyNumberFormat="1" applyFont="1" applyFill="1" applyBorder="1" applyProtection="1">
      <alignment/>
      <protection hidden="1"/>
    </xf>
    <xf numFmtId="3" fontId="0" fillId="0" borderId="19" xfId="26" applyNumberFormat="1" applyFont="1" applyFill="1" applyBorder="1" applyAlignment="1" applyProtection="1">
      <alignment horizontal="right"/>
      <protection hidden="1"/>
    </xf>
    <xf numFmtId="0" fontId="0" fillId="0" borderId="8" xfId="26" applyFont="1" applyBorder="1" applyAlignment="1" applyProtection="1">
      <alignment horizontal="left"/>
      <protection hidden="1"/>
    </xf>
    <xf numFmtId="0" fontId="10" fillId="0" borderId="135" xfId="26" applyFont="1" applyBorder="1" applyAlignment="1" applyProtection="1">
      <alignment horizontal="left"/>
      <protection hidden="1"/>
    </xf>
    <xf numFmtId="0" fontId="7" fillId="0" borderId="7" xfId="26" applyFont="1" applyBorder="1" applyAlignment="1" applyProtection="1">
      <alignment horizontal="left" vertical="center"/>
      <protection hidden="1"/>
    </xf>
    <xf numFmtId="0" fontId="7" fillId="0" borderId="8" xfId="26" applyFont="1" applyBorder="1" applyAlignment="1" applyProtection="1">
      <alignment horizontal="left" vertical="center"/>
      <protection hidden="1"/>
    </xf>
    <xf numFmtId="0" fontId="10" fillId="0" borderId="8" xfId="26" applyFont="1" applyBorder="1" applyAlignment="1" applyProtection="1">
      <alignment horizontal="left" vertical="center"/>
      <protection hidden="1"/>
    </xf>
    <xf numFmtId="0" fontId="0" fillId="2" borderId="13" xfId="26" applyFont="1" applyFill="1" applyBorder="1" applyAlignment="1" applyProtection="1">
      <alignment horizontal="center"/>
      <protection hidden="1"/>
    </xf>
    <xf numFmtId="170" fontId="9" fillId="2" borderId="124" xfId="26" applyNumberFormat="1" applyFont="1" applyFill="1" applyBorder="1" applyAlignment="1" applyProtection="1">
      <alignment horizontal="left" vertical="center"/>
      <protection hidden="1" locked="0"/>
    </xf>
    <xf numFmtId="0" fontId="0" fillId="0" borderId="124" xfId="26" applyFont="1" applyBorder="1" applyAlignment="1" applyProtection="1">
      <alignment horizontal="left" vertical="center"/>
      <protection hidden="1" locked="0"/>
    </xf>
    <xf numFmtId="170" fontId="9" fillId="2" borderId="25" xfId="26" applyNumberFormat="1" applyFont="1" applyFill="1" applyBorder="1" applyAlignment="1" applyProtection="1">
      <alignment horizontal="left" vertical="center"/>
      <protection hidden="1" locked="0"/>
    </xf>
    <xf numFmtId="170" fontId="9" fillId="2" borderId="127" xfId="26" applyNumberFormat="1" applyFont="1" applyFill="1" applyBorder="1" applyAlignment="1" applyProtection="1">
      <alignment horizontal="left" vertical="center"/>
      <protection hidden="1" locked="0"/>
    </xf>
    <xf numFmtId="0" fontId="24" fillId="2" borderId="136" xfId="26" applyFont="1" applyFill="1" applyBorder="1" applyAlignment="1" applyProtection="1">
      <alignment horizontal="center" vertical="center"/>
      <protection hidden="1"/>
    </xf>
    <xf numFmtId="0" fontId="24" fillId="2" borderId="96" xfId="26" applyFont="1" applyFill="1" applyBorder="1" applyAlignment="1" applyProtection="1">
      <alignment horizontal="center" vertical="center"/>
      <protection hidden="1"/>
    </xf>
    <xf numFmtId="0" fontId="0" fillId="0" borderId="26" xfId="26" applyBorder="1" applyProtection="1">
      <alignment/>
      <protection/>
    </xf>
    <xf numFmtId="0" fontId="0" fillId="0" borderId="137" xfId="26" applyBorder="1" applyProtection="1">
      <alignment/>
      <protection/>
    </xf>
    <xf numFmtId="0" fontId="34" fillId="0" borderId="138" xfId="26" applyFont="1" applyBorder="1" applyProtection="1">
      <alignment/>
      <protection/>
    </xf>
    <xf numFmtId="181" fontId="0" fillId="0" borderId="137" xfId="26" applyNumberFormat="1" applyBorder="1" applyProtection="1">
      <alignment/>
      <protection/>
    </xf>
    <xf numFmtId="181" fontId="0" fillId="0" borderId="138" xfId="26" applyNumberFormat="1" applyBorder="1" applyProtection="1">
      <alignment/>
      <protection/>
    </xf>
    <xf numFmtId="181" fontId="7" fillId="6" borderId="137" xfId="26" applyNumberFormat="1" applyFont="1" applyFill="1" applyBorder="1" applyProtection="1">
      <alignment/>
      <protection/>
    </xf>
    <xf numFmtId="181" fontId="34" fillId="0" borderId="138" xfId="26" applyNumberFormat="1" applyFont="1" applyBorder="1" applyProtection="1">
      <alignment/>
      <protection/>
    </xf>
    <xf numFmtId="181" fontId="0" fillId="0" borderId="130" xfId="26" applyNumberFormat="1" applyBorder="1" applyProtection="1">
      <alignment/>
      <protection/>
    </xf>
    <xf numFmtId="181" fontId="7" fillId="11" borderId="82" xfId="26" applyNumberFormat="1" applyFont="1" applyFill="1" applyBorder="1" applyAlignment="1" applyProtection="1">
      <alignment horizontal="right"/>
      <protection hidden="1"/>
    </xf>
    <xf numFmtId="181" fontId="0" fillId="0" borderId="132" xfId="26" applyNumberFormat="1" applyBorder="1" applyProtection="1">
      <alignment/>
      <protection/>
    </xf>
    <xf numFmtId="181" fontId="33" fillId="6" borderId="138" xfId="26" applyNumberFormat="1" applyFont="1" applyFill="1" applyBorder="1" applyProtection="1">
      <alignment/>
      <protection/>
    </xf>
    <xf numFmtId="181" fontId="34" fillId="0" borderId="129" xfId="26" applyNumberFormat="1" applyFont="1" applyBorder="1" applyProtection="1">
      <alignment/>
      <protection/>
    </xf>
    <xf numFmtId="181" fontId="33" fillId="11" borderId="82" xfId="26" applyNumberFormat="1" applyFont="1" applyFill="1" applyBorder="1" applyAlignment="1" applyProtection="1">
      <alignment horizontal="right"/>
      <protection hidden="1"/>
    </xf>
    <xf numFmtId="0" fontId="0" fillId="0" borderId="139" xfId="26" applyFont="1" applyBorder="1" applyAlignment="1" applyProtection="1">
      <alignment horizontal="center"/>
      <protection/>
    </xf>
    <xf numFmtId="0" fontId="0" fillId="0" borderId="140" xfId="26" applyFont="1" applyBorder="1" applyAlignment="1" applyProtection="1">
      <alignment horizontal="center"/>
      <protection/>
    </xf>
    <xf numFmtId="0" fontId="34" fillId="0" borderId="141" xfId="26" applyFont="1" applyBorder="1" applyAlignment="1" applyProtection="1">
      <alignment horizontal="center"/>
      <protection/>
    </xf>
    <xf numFmtId="3" fontId="0" fillId="0" borderId="137" xfId="26" applyNumberFormat="1" applyBorder="1" applyProtection="1">
      <alignment/>
      <protection/>
    </xf>
    <xf numFmtId="181" fontId="0" fillId="0" borderId="139" xfId="26" applyNumberFormat="1" applyFont="1" applyBorder="1" applyAlignment="1" applyProtection="1">
      <alignment horizontal="center"/>
      <protection/>
    </xf>
    <xf numFmtId="181" fontId="0" fillId="0" borderId="140" xfId="26" applyNumberFormat="1" applyFont="1" applyBorder="1" applyAlignment="1" applyProtection="1">
      <alignment horizontal="center"/>
      <protection/>
    </xf>
    <xf numFmtId="181" fontId="34" fillId="0" borderId="141" xfId="26" applyNumberFormat="1" applyFont="1" applyBorder="1" applyAlignment="1" applyProtection="1">
      <alignment horizontal="center"/>
      <protection/>
    </xf>
    <xf numFmtId="181" fontId="34" fillId="0" borderId="0" xfId="26" applyNumberFormat="1" applyFont="1" applyBorder="1" applyAlignment="1" applyProtection="1">
      <alignment horizontal="center"/>
      <protection/>
    </xf>
    <xf numFmtId="0" fontId="34" fillId="0" borderId="19" xfId="26" applyFont="1" applyFill="1" applyBorder="1" applyAlignment="1" applyProtection="1">
      <alignment horizontal="center"/>
      <protection/>
    </xf>
    <xf numFmtId="181" fontId="0" fillId="0" borderId="142" xfId="26" applyNumberFormat="1" applyBorder="1" applyAlignment="1" applyProtection="1">
      <alignment horizontal="right"/>
      <protection/>
    </xf>
    <xf numFmtId="0" fontId="0" fillId="0" borderId="134" xfId="26" applyFont="1" applyBorder="1" applyAlignment="1" applyProtection="1">
      <alignment horizontal="left" vertical="center"/>
      <protection hidden="1" locked="0"/>
    </xf>
    <xf numFmtId="183" fontId="0" fillId="0" borderId="138" xfId="26" applyNumberFormat="1" applyBorder="1" applyAlignment="1" applyProtection="1">
      <alignment horizontal="right"/>
      <protection/>
    </xf>
    <xf numFmtId="0" fontId="0" fillId="0" borderId="35" xfId="26" applyFont="1" applyFill="1" applyBorder="1" applyAlignment="1" applyProtection="1">
      <alignment horizontal="center"/>
      <protection hidden="1"/>
    </xf>
    <xf numFmtId="0" fontId="7" fillId="0" borderId="35" xfId="26" applyFont="1" applyFill="1" applyBorder="1" applyAlignment="1" applyProtection="1">
      <alignment horizontal="left"/>
      <protection hidden="1"/>
    </xf>
    <xf numFmtId="0" fontId="7" fillId="0" borderId="35" xfId="26" applyFont="1" applyFill="1" applyBorder="1" applyProtection="1">
      <alignment/>
      <protection hidden="1"/>
    </xf>
    <xf numFmtId="0" fontId="0" fillId="0" borderId="13" xfId="26" applyFont="1" applyFill="1" applyBorder="1" applyAlignment="1" applyProtection="1">
      <alignment horizontal="center"/>
      <protection hidden="1"/>
    </xf>
    <xf numFmtId="0" fontId="7" fillId="0" borderId="13" xfId="26" applyFont="1" applyFill="1" applyBorder="1" applyAlignment="1" applyProtection="1">
      <alignment horizontal="left"/>
      <protection hidden="1"/>
    </xf>
    <xf numFmtId="0" fontId="7" fillId="0" borderId="13" xfId="26" applyFont="1" applyFill="1" applyBorder="1" applyProtection="1">
      <alignment/>
      <protection hidden="1"/>
    </xf>
    <xf numFmtId="0" fontId="9" fillId="2" borderId="133" xfId="26" applyFont="1" applyFill="1" applyBorder="1" applyAlignment="1" applyProtection="1">
      <alignment horizontal="left" vertical="center"/>
      <protection hidden="1" locked="0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181" fontId="0" fillId="0" borderId="137" xfId="26" applyNumberFormat="1" applyFont="1" applyBorder="1" applyProtection="1">
      <alignment/>
      <protection/>
    </xf>
    <xf numFmtId="0" fontId="0" fillId="2" borderId="54" xfId="26" applyFont="1" applyFill="1" applyBorder="1" applyAlignment="1" applyProtection="1">
      <alignment horizontal="center"/>
      <protection hidden="1"/>
    </xf>
    <xf numFmtId="0" fontId="0" fillId="2" borderId="17" xfId="26" applyFont="1" applyFill="1" applyBorder="1" applyAlignment="1" applyProtection="1">
      <alignment horizontal="center"/>
      <protection hidden="1"/>
    </xf>
    <xf numFmtId="0" fontId="32" fillId="0" borderId="57" xfId="26" applyFont="1" applyFill="1" applyBorder="1" applyAlignment="1" applyProtection="1">
      <alignment horizontal="center"/>
      <protection hidden="1"/>
    </xf>
    <xf numFmtId="0" fontId="32" fillId="0" borderId="42" xfId="26" applyFont="1" applyFill="1" applyBorder="1" applyAlignment="1" applyProtection="1">
      <alignment horizontal="center"/>
      <protection hidden="1"/>
    </xf>
    <xf numFmtId="1" fontId="7" fillId="0" borderId="11" xfId="26" applyNumberFormat="1" applyFont="1" applyFill="1" applyBorder="1" applyAlignment="1" applyProtection="1">
      <alignment horizontal="center"/>
      <protection hidden="1"/>
    </xf>
    <xf numFmtId="0" fontId="32" fillId="0" borderId="143" xfId="26" applyFont="1" applyFill="1" applyBorder="1" applyAlignment="1" applyProtection="1">
      <alignment horizontal="center"/>
      <protection hidden="1"/>
    </xf>
    <xf numFmtId="0" fontId="56" fillId="0" borderId="144" xfId="26" applyFont="1" applyFill="1" applyBorder="1" applyAlignment="1" applyProtection="1">
      <alignment horizontal="center"/>
      <protection hidden="1"/>
    </xf>
    <xf numFmtId="0" fontId="32" fillId="0" borderId="59" xfId="26" applyFont="1" applyFill="1" applyBorder="1" applyAlignment="1" applyProtection="1">
      <alignment horizontal="center"/>
      <protection hidden="1"/>
    </xf>
    <xf numFmtId="0" fontId="32" fillId="0" borderId="19" xfId="26" applyFont="1" applyFill="1" applyBorder="1" applyAlignment="1" applyProtection="1">
      <alignment horizontal="left"/>
      <protection hidden="1"/>
    </xf>
    <xf numFmtId="1" fontId="36" fillId="2" borderId="42" xfId="26" applyNumberFormat="1" applyFont="1" applyFill="1" applyBorder="1" applyAlignment="1" applyProtection="1" quotePrefix="1">
      <alignment horizontal="center"/>
      <protection hidden="1"/>
    </xf>
    <xf numFmtId="1" fontId="36" fillId="2" borderId="68" xfId="26" applyNumberFormat="1" applyFont="1" applyFill="1" applyBorder="1" applyAlignment="1" applyProtection="1">
      <alignment horizontal="center"/>
      <protection hidden="1"/>
    </xf>
    <xf numFmtId="1" fontId="36" fillId="2" borderId="35" xfId="26" applyNumberFormat="1" applyFont="1" applyFill="1" applyBorder="1" applyAlignment="1" applyProtection="1">
      <alignment horizontal="center"/>
      <protection hidden="1"/>
    </xf>
    <xf numFmtId="0" fontId="7" fillId="4" borderId="145" xfId="26" applyFont="1" applyFill="1" applyBorder="1" applyAlignment="1" applyProtection="1">
      <alignment horizontal="left" vertical="center" wrapText="1" indent="1"/>
      <protection hidden="1" locked="0"/>
    </xf>
    <xf numFmtId="181" fontId="7" fillId="0" borderId="146" xfId="26" applyNumberFormat="1" applyFont="1" applyFill="1" applyBorder="1" applyAlignment="1" applyProtection="1">
      <alignment horizontal="right"/>
      <protection hidden="1"/>
    </xf>
    <xf numFmtId="181" fontId="7" fillId="0" borderId="147" xfId="26" applyNumberFormat="1" applyFont="1" applyFill="1" applyBorder="1" applyAlignment="1" applyProtection="1">
      <alignment horizontal="right"/>
      <protection hidden="1"/>
    </xf>
    <xf numFmtId="181" fontId="7" fillId="0" borderId="148" xfId="26" applyNumberFormat="1" applyFont="1" applyFill="1" applyBorder="1" applyAlignment="1" applyProtection="1">
      <alignment horizontal="right"/>
      <protection hidden="1"/>
    </xf>
    <xf numFmtId="181" fontId="7" fillId="0" borderId="30" xfId="26" applyNumberFormat="1" applyFont="1" applyFill="1" applyBorder="1" applyAlignment="1" applyProtection="1">
      <alignment horizontal="right"/>
      <protection hidden="1"/>
    </xf>
    <xf numFmtId="181" fontId="7" fillId="0" borderId="20" xfId="26" applyNumberFormat="1" applyFont="1" applyFill="1" applyBorder="1" applyAlignment="1" applyProtection="1">
      <alignment horizontal="right"/>
      <protection hidden="1"/>
    </xf>
    <xf numFmtId="181" fontId="0" fillId="0" borderId="148" xfId="26" applyNumberFormat="1" applyFont="1" applyFill="1" applyBorder="1" applyAlignment="1" applyProtection="1">
      <alignment horizontal="right"/>
      <protection hidden="1"/>
    </xf>
    <xf numFmtId="181" fontId="0" fillId="0" borderId="147" xfId="26" applyNumberFormat="1" applyFont="1" applyFill="1" applyBorder="1" applyAlignment="1" applyProtection="1">
      <alignment horizontal="right"/>
      <protection hidden="1"/>
    </xf>
    <xf numFmtId="181" fontId="0" fillId="0" borderId="149" xfId="26" applyNumberFormat="1" applyFont="1" applyFill="1" applyBorder="1" applyAlignment="1" applyProtection="1">
      <alignment horizontal="right"/>
      <protection hidden="1"/>
    </xf>
    <xf numFmtId="181" fontId="7" fillId="0" borderId="77" xfId="26" applyNumberFormat="1" applyFont="1" applyFill="1" applyBorder="1" applyAlignment="1" applyProtection="1">
      <alignment horizontal="right"/>
      <protection hidden="1"/>
    </xf>
    <xf numFmtId="1" fontId="36" fillId="2" borderId="24" xfId="26" applyNumberFormat="1" applyFont="1" applyFill="1" applyBorder="1" applyAlignment="1" applyProtection="1">
      <alignment horizontal="center"/>
      <protection hidden="1"/>
    </xf>
    <xf numFmtId="1" fontId="36" fillId="2" borderId="26" xfId="26" applyNumberFormat="1" applyFont="1" applyFill="1" applyBorder="1" applyAlignment="1" applyProtection="1">
      <alignment horizontal="center"/>
      <protection hidden="1"/>
    </xf>
    <xf numFmtId="1" fontId="36" fillId="2" borderId="28" xfId="26" applyNumberFormat="1" applyFont="1" applyFill="1" applyBorder="1" applyAlignment="1" applyProtection="1">
      <alignment horizontal="center"/>
      <protection hidden="1"/>
    </xf>
    <xf numFmtId="1" fontId="36" fillId="2" borderId="45" xfId="26" applyNumberFormat="1" applyFont="1" applyFill="1" applyBorder="1" applyAlignment="1" applyProtection="1">
      <alignment horizontal="center"/>
      <protection hidden="1"/>
    </xf>
    <xf numFmtId="0" fontId="18" fillId="2" borderId="18" xfId="26" applyFont="1" applyFill="1" applyBorder="1" applyAlignment="1" applyProtection="1">
      <alignment vertical="center"/>
      <protection/>
    </xf>
    <xf numFmtId="168" fontId="9" fillId="2" borderId="53" xfId="29" applyFont="1" applyFill="1" applyBorder="1" applyProtection="1">
      <alignment/>
      <protection/>
    </xf>
    <xf numFmtId="0" fontId="9" fillId="3" borderId="53" xfId="26" applyFont="1" applyFill="1" applyBorder="1" applyAlignment="1" applyProtection="1">
      <alignment/>
      <protection/>
    </xf>
    <xf numFmtId="0" fontId="9" fillId="3" borderId="20" xfId="26" applyFont="1" applyFill="1" applyBorder="1" applyAlignment="1" applyProtection="1">
      <alignment/>
      <protection/>
    </xf>
    <xf numFmtId="168" fontId="9" fillId="3" borderId="20" xfId="29" applyFont="1" applyFill="1" applyBorder="1" applyAlignment="1" applyProtection="1">
      <alignment/>
      <protection/>
    </xf>
    <xf numFmtId="0" fontId="0" fillId="3" borderId="20" xfId="26" applyFont="1" applyFill="1" applyBorder="1" applyProtection="1">
      <alignment/>
      <protection/>
    </xf>
    <xf numFmtId="0" fontId="9" fillId="3" borderId="20" xfId="26" applyFont="1" applyFill="1" applyBorder="1" applyProtection="1">
      <alignment/>
      <protection/>
    </xf>
    <xf numFmtId="168" fontId="9" fillId="3" borderId="37" xfId="29" applyFont="1" applyFill="1" applyBorder="1" applyProtection="1">
      <alignment/>
      <protection/>
    </xf>
    <xf numFmtId="168" fontId="9" fillId="6" borderId="58" xfId="29" applyFont="1" applyFill="1" applyBorder="1" applyProtection="1">
      <alignment/>
      <protection/>
    </xf>
    <xf numFmtId="168" fontId="41" fillId="2" borderId="20" xfId="29" applyFont="1" applyFill="1" applyBorder="1" applyProtection="1">
      <alignment/>
      <protection/>
    </xf>
    <xf numFmtId="168" fontId="9" fillId="3" borderId="18" xfId="29" applyFont="1" applyFill="1" applyBorder="1" applyAlignment="1" applyProtection="1">
      <alignment/>
      <protection/>
    </xf>
    <xf numFmtId="168" fontId="9" fillId="3" borderId="20" xfId="29" applyFont="1" applyFill="1" applyBorder="1" applyProtection="1">
      <alignment/>
      <protection/>
    </xf>
    <xf numFmtId="168" fontId="8" fillId="6" borderId="58" xfId="29" applyFont="1" applyFill="1" applyBorder="1" applyProtection="1">
      <alignment/>
      <protection/>
    </xf>
    <xf numFmtId="168" fontId="0" fillId="3" borderId="20" xfId="29" applyFont="1" applyFill="1" applyBorder="1" applyAlignment="1" applyProtection="1">
      <alignment/>
      <protection/>
    </xf>
    <xf numFmtId="0" fontId="18" fillId="0" borderId="18" xfId="26" applyFont="1" applyFill="1" applyBorder="1" applyAlignment="1" applyProtection="1">
      <alignment/>
      <protection/>
    </xf>
    <xf numFmtId="0" fontId="16" fillId="2" borderId="150" xfId="26" applyFont="1" applyFill="1" applyBorder="1" applyAlignment="1" applyProtection="1">
      <alignment horizontal="center" vertical="center"/>
      <protection hidden="1"/>
    </xf>
    <xf numFmtId="3" fontId="0" fillId="2" borderId="146" xfId="26" applyNumberFormat="1" applyFont="1" applyFill="1" applyBorder="1" applyAlignment="1" applyProtection="1">
      <alignment horizontal="right"/>
      <protection hidden="1"/>
    </xf>
    <xf numFmtId="3" fontId="0" fillId="2" borderId="101" xfId="26" applyNumberFormat="1" applyFont="1" applyFill="1" applyBorder="1" applyAlignment="1" applyProtection="1">
      <alignment horizontal="right"/>
      <protection hidden="1"/>
    </xf>
    <xf numFmtId="3" fontId="0" fillId="2" borderId="151" xfId="26" applyNumberFormat="1" applyFont="1" applyFill="1" applyBorder="1" applyAlignment="1" applyProtection="1">
      <alignment horizontal="right"/>
      <protection hidden="1"/>
    </xf>
    <xf numFmtId="3" fontId="7" fillId="2" borderId="152" xfId="26" applyNumberFormat="1" applyFont="1" applyFill="1" applyBorder="1" applyAlignment="1" applyProtection="1">
      <alignment horizontal="right"/>
      <protection hidden="1"/>
    </xf>
    <xf numFmtId="3" fontId="7" fillId="2" borderId="101" xfId="26" applyNumberFormat="1" applyFont="1" applyFill="1" applyBorder="1" applyAlignment="1" applyProtection="1">
      <alignment horizontal="right"/>
      <protection hidden="1"/>
    </xf>
    <xf numFmtId="0" fontId="56" fillId="2" borderId="42" xfId="26" applyFont="1" applyFill="1" applyBorder="1" applyAlignment="1" applyProtection="1">
      <alignment horizontal="center"/>
      <protection hidden="1"/>
    </xf>
    <xf numFmtId="0" fontId="56" fillId="2" borderId="18" xfId="26" applyFont="1" applyFill="1" applyBorder="1" applyAlignment="1" applyProtection="1">
      <alignment horizontal="center"/>
      <protection hidden="1"/>
    </xf>
    <xf numFmtId="0" fontId="56" fillId="2" borderId="60" xfId="26" applyFont="1" applyFill="1" applyBorder="1" applyAlignment="1" applyProtection="1">
      <alignment horizontal="center"/>
      <protection hidden="1"/>
    </xf>
    <xf numFmtId="0" fontId="56" fillId="2" borderId="100" xfId="26" applyFont="1" applyFill="1" applyBorder="1" applyAlignment="1" applyProtection="1">
      <alignment horizontal="center"/>
      <protection hidden="1"/>
    </xf>
    <xf numFmtId="0" fontId="0" fillId="2" borderId="61" xfId="26" applyFont="1" applyFill="1" applyBorder="1" applyProtection="1">
      <alignment/>
      <protection hidden="1"/>
    </xf>
    <xf numFmtId="1" fontId="36" fillId="0" borderId="45" xfId="26" applyNumberFormat="1" applyFont="1" applyFill="1" applyBorder="1" applyAlignment="1" applyProtection="1">
      <alignment horizontal="center"/>
      <protection hidden="1"/>
    </xf>
    <xf numFmtId="1" fontId="36" fillId="0" borderId="28" xfId="26" applyNumberFormat="1" applyFont="1" applyFill="1" applyBorder="1" applyAlignment="1" applyProtection="1">
      <alignment horizontal="center"/>
      <protection hidden="1"/>
    </xf>
    <xf numFmtId="3" fontId="0" fillId="2" borderId="153" xfId="26" applyNumberFormat="1" applyFont="1" applyFill="1" applyBorder="1" applyAlignment="1" applyProtection="1">
      <alignment horizontal="right"/>
      <protection hidden="1"/>
    </xf>
    <xf numFmtId="49" fontId="32" fillId="2" borderId="11" xfId="26" applyNumberFormat="1" applyFont="1" applyFill="1" applyBorder="1" applyAlignment="1" applyProtection="1">
      <alignment horizontal="center"/>
      <protection hidden="1"/>
    </xf>
    <xf numFmtId="3" fontId="0" fillId="2" borderId="60" xfId="26" applyNumberFormat="1" applyFont="1" applyFill="1" applyBorder="1" applyAlignment="1" applyProtection="1">
      <alignment horizontal="right"/>
      <protection hidden="1"/>
    </xf>
    <xf numFmtId="3" fontId="0" fillId="2" borderId="61" xfId="26" applyNumberFormat="1" applyFont="1" applyFill="1" applyBorder="1" applyAlignment="1" applyProtection="1">
      <alignment horizontal="right"/>
      <protection hidden="1"/>
    </xf>
    <xf numFmtId="3" fontId="7" fillId="0" borderId="101" xfId="26" applyNumberFormat="1" applyFont="1" applyFill="1" applyBorder="1" applyAlignment="1" applyProtection="1">
      <alignment horizontal="right"/>
      <protection hidden="1"/>
    </xf>
    <xf numFmtId="3" fontId="0" fillId="0" borderId="101" xfId="26" applyNumberFormat="1" applyFont="1" applyFill="1" applyBorder="1" applyAlignment="1" applyProtection="1">
      <alignment horizontal="right"/>
      <protection hidden="1"/>
    </xf>
    <xf numFmtId="3" fontId="0" fillId="0" borderId="151" xfId="26" applyNumberFormat="1" applyFont="1" applyFill="1" applyBorder="1" applyAlignment="1" applyProtection="1">
      <alignment horizontal="right"/>
      <protection hidden="1"/>
    </xf>
    <xf numFmtId="3" fontId="0" fillId="0" borderId="60" xfId="26" applyNumberFormat="1" applyFont="1" applyFill="1" applyBorder="1" applyAlignment="1" applyProtection="1">
      <alignment horizontal="right"/>
      <protection hidden="1"/>
    </xf>
    <xf numFmtId="3" fontId="0" fillId="0" borderId="61" xfId="26" applyNumberFormat="1" applyFont="1" applyFill="1" applyBorder="1" applyAlignment="1" applyProtection="1">
      <alignment horizontal="right"/>
      <protection hidden="1"/>
    </xf>
    <xf numFmtId="3" fontId="7" fillId="0" borderId="146" xfId="26" applyNumberFormat="1" applyFont="1" applyFill="1" applyBorder="1" applyAlignment="1" applyProtection="1">
      <alignment horizontal="right"/>
      <protection hidden="1"/>
    </xf>
    <xf numFmtId="3" fontId="7" fillId="0" borderId="154" xfId="26" applyNumberFormat="1" applyFont="1" applyFill="1" applyBorder="1" applyAlignment="1" applyProtection="1">
      <alignment horizontal="right"/>
      <protection hidden="1"/>
    </xf>
    <xf numFmtId="0" fontId="7" fillId="0" borderId="0" xfId="26" applyFont="1" applyFill="1" applyBorder="1" applyAlignment="1" applyProtection="1">
      <alignment horizontal="center"/>
      <protection hidden="1"/>
    </xf>
    <xf numFmtId="181" fontId="16" fillId="2" borderId="23" xfId="26" applyNumberFormat="1" applyFont="1" applyFill="1" applyBorder="1" applyAlignment="1" applyProtection="1">
      <alignment vertical="center"/>
      <protection hidden="1"/>
    </xf>
    <xf numFmtId="181" fontId="9" fillId="2" borderId="23" xfId="26" applyNumberFormat="1" applyFont="1" applyFill="1" applyBorder="1" applyAlignment="1" applyProtection="1">
      <alignment vertical="center"/>
      <protection hidden="1"/>
    </xf>
    <xf numFmtId="181" fontId="16" fillId="2" borderId="155" xfId="26" applyNumberFormat="1" applyFont="1" applyFill="1" applyBorder="1" applyAlignment="1" applyProtection="1">
      <alignment horizontal="left" vertical="center"/>
      <protection hidden="1"/>
    </xf>
    <xf numFmtId="181" fontId="16" fillId="2" borderId="11" xfId="26" applyNumberFormat="1" applyFont="1" applyFill="1" applyBorder="1" applyAlignment="1" applyProtection="1">
      <alignment/>
      <protection hidden="1"/>
    </xf>
    <xf numFmtId="181" fontId="7" fillId="0" borderId="7" xfId="26" applyNumberFormat="1" applyFont="1" applyBorder="1" applyAlignment="1" applyProtection="1">
      <alignment horizontal="left" vertical="center"/>
      <protection hidden="1"/>
    </xf>
    <xf numFmtId="181" fontId="7" fillId="0" borderId="8" xfId="26" applyNumberFormat="1" applyFont="1" applyBorder="1" applyAlignment="1" applyProtection="1">
      <alignment horizontal="left" vertical="center"/>
      <protection hidden="1"/>
    </xf>
    <xf numFmtId="181" fontId="10" fillId="0" borderId="8" xfId="26" applyNumberFormat="1" applyFont="1" applyBorder="1" applyAlignment="1" applyProtection="1">
      <alignment horizontal="left" vertical="center"/>
      <protection hidden="1"/>
    </xf>
    <xf numFmtId="181" fontId="16" fillId="2" borderId="29" xfId="26" applyNumberFormat="1" applyFont="1" applyFill="1" applyBorder="1" applyAlignment="1" applyProtection="1">
      <alignment vertical="center"/>
      <protection hidden="1"/>
    </xf>
    <xf numFmtId="181" fontId="9" fillId="2" borderId="31" xfId="26" applyNumberFormat="1" applyFont="1" applyFill="1" applyBorder="1" applyAlignment="1" applyProtection="1">
      <alignment/>
      <protection hidden="1"/>
    </xf>
    <xf numFmtId="181" fontId="16" fillId="2" borderId="33" xfId="26" applyNumberFormat="1" applyFont="1" applyFill="1" applyBorder="1" applyAlignment="1" applyProtection="1">
      <alignment vertical="center"/>
      <protection hidden="1"/>
    </xf>
    <xf numFmtId="181" fontId="16" fillId="2" borderId="98" xfId="26" applyNumberFormat="1" applyFont="1" applyFill="1" applyBorder="1" applyAlignment="1" applyProtection="1">
      <alignment vertical="center"/>
      <protection hidden="1"/>
    </xf>
    <xf numFmtId="181" fontId="9" fillId="2" borderId="98" xfId="26" applyNumberFormat="1" applyFont="1" applyFill="1" applyBorder="1" applyAlignment="1" applyProtection="1">
      <alignment vertical="center"/>
      <protection hidden="1" locked="0"/>
    </xf>
    <xf numFmtId="181" fontId="10" fillId="0" borderId="150" xfId="26" applyNumberFormat="1" applyFont="1" applyBorder="1" applyAlignment="1" applyProtection="1">
      <alignment vertical="center"/>
      <protection hidden="1" locked="0"/>
    </xf>
    <xf numFmtId="181" fontId="0" fillId="0" borderId="38" xfId="26" applyNumberFormat="1" applyBorder="1" applyAlignment="1" applyProtection="1">
      <alignment/>
      <protection hidden="1" locked="0"/>
    </xf>
    <xf numFmtId="181" fontId="0" fillId="0" borderId="98" xfId="26" applyNumberFormat="1" applyBorder="1" applyAlignment="1" applyProtection="1">
      <alignment/>
      <protection hidden="1" locked="0"/>
    </xf>
    <xf numFmtId="181" fontId="0" fillId="0" borderId="156" xfId="26" applyNumberFormat="1" applyBorder="1" applyAlignment="1" applyProtection="1">
      <alignment/>
      <protection hidden="1" locked="0"/>
    </xf>
    <xf numFmtId="0" fontId="0" fillId="2" borderId="47" xfId="26" applyFont="1" applyFill="1" applyBorder="1" applyAlignment="1" applyProtection="1">
      <alignment horizontal="center"/>
      <protection hidden="1"/>
    </xf>
    <xf numFmtId="0" fontId="0" fillId="2" borderId="42" xfId="26" applyFont="1" applyFill="1" applyBorder="1" applyAlignment="1" applyProtection="1">
      <alignment horizontal="center"/>
      <protection hidden="1"/>
    </xf>
    <xf numFmtId="181" fontId="9" fillId="4" borderId="23" xfId="26" applyNumberFormat="1" applyFont="1" applyFill="1" applyBorder="1" applyAlignment="1" applyProtection="1">
      <alignment horizontal="left" vertical="center"/>
      <protection hidden="1"/>
    </xf>
    <xf numFmtId="181" fontId="9" fillId="4" borderId="127" xfId="26" applyNumberFormat="1" applyFont="1" applyFill="1" applyBorder="1" applyAlignment="1" applyProtection="1">
      <alignment horizontal="left" vertical="center"/>
      <protection hidden="1" locked="0"/>
    </xf>
    <xf numFmtId="168" fontId="0" fillId="3" borderId="19" xfId="29" applyFont="1" applyFill="1" applyBorder="1" applyAlignment="1" applyProtection="1">
      <alignment horizontal="left"/>
      <protection hidden="1"/>
    </xf>
    <xf numFmtId="3" fontId="7" fillId="0" borderId="152" xfId="26" applyNumberFormat="1" applyFont="1" applyFill="1" applyBorder="1" applyAlignment="1" applyProtection="1">
      <alignment horizontal="right"/>
      <protection hidden="1"/>
    </xf>
    <xf numFmtId="0" fontId="7" fillId="2" borderId="27" xfId="26" applyFont="1" applyFill="1" applyBorder="1" applyAlignment="1" applyProtection="1" quotePrefix="1">
      <alignment horizontal="right"/>
      <protection hidden="1"/>
    </xf>
    <xf numFmtId="181" fontId="0" fillId="0" borderId="30" xfId="26" applyNumberFormat="1" applyFont="1" applyFill="1" applyBorder="1" applyAlignment="1" applyProtection="1">
      <alignment horizontal="right"/>
      <protection hidden="1"/>
    </xf>
    <xf numFmtId="181" fontId="0" fillId="0" borderId="138" xfId="26" applyNumberFormat="1" applyBorder="1" applyAlignment="1" applyProtection="1">
      <alignment horizontal="right"/>
      <protection/>
    </xf>
    <xf numFmtId="181" fontId="0" fillId="0" borderId="157" xfId="26" applyNumberFormat="1" applyBorder="1" applyAlignment="1" applyProtection="1">
      <alignment horizontal="right"/>
      <protection/>
    </xf>
    <xf numFmtId="0" fontId="0" fillId="2" borderId="28" xfId="26" applyFont="1" applyFill="1" applyBorder="1" applyProtection="1">
      <alignment/>
      <protection hidden="1"/>
    </xf>
    <xf numFmtId="0" fontId="32" fillId="0" borderId="24" xfId="26" applyFont="1" applyFill="1" applyBorder="1" applyAlignment="1" applyProtection="1">
      <alignment horizontal="center"/>
      <protection hidden="1"/>
    </xf>
    <xf numFmtId="0" fontId="32" fillId="0" borderId="26" xfId="26" applyFont="1" applyFill="1" applyBorder="1" applyAlignment="1" applyProtection="1">
      <alignment horizontal="center"/>
      <protection hidden="1"/>
    </xf>
    <xf numFmtId="0" fontId="32" fillId="0" borderId="28" xfId="26" applyFont="1" applyFill="1" applyBorder="1" applyAlignment="1" applyProtection="1">
      <alignment horizontal="center"/>
      <protection hidden="1"/>
    </xf>
    <xf numFmtId="0" fontId="56" fillId="2" borderId="24" xfId="26" applyFont="1" applyFill="1" applyBorder="1" applyAlignment="1" applyProtection="1">
      <alignment horizontal="center"/>
      <protection hidden="1"/>
    </xf>
    <xf numFmtId="0" fontId="56" fillId="2" borderId="26" xfId="26" applyFont="1" applyFill="1" applyBorder="1" applyAlignment="1" applyProtection="1">
      <alignment horizontal="center"/>
      <protection hidden="1"/>
    </xf>
    <xf numFmtId="0" fontId="56" fillId="2" borderId="158" xfId="26" applyFont="1" applyFill="1" applyBorder="1" applyAlignment="1" applyProtection="1">
      <alignment horizontal="center"/>
      <protection hidden="1"/>
    </xf>
    <xf numFmtId="3" fontId="0" fillId="2" borderId="30" xfId="26" applyNumberFormat="1" applyFont="1" applyFill="1" applyBorder="1" applyAlignment="1" applyProtection="1">
      <alignment horizontal="right"/>
      <protection hidden="1"/>
    </xf>
    <xf numFmtId="0" fontId="16" fillId="2" borderId="53" xfId="26" applyFont="1" applyFill="1" applyBorder="1" applyAlignment="1" applyProtection="1">
      <alignment horizontal="center"/>
      <protection hidden="1"/>
    </xf>
    <xf numFmtId="0" fontId="34" fillId="2" borderId="39" xfId="26" applyFont="1" applyFill="1" applyBorder="1" applyAlignment="1" applyProtection="1">
      <alignment horizontal="center"/>
      <protection hidden="1"/>
    </xf>
    <xf numFmtId="0" fontId="41" fillId="2" borderId="159" xfId="26" applyFont="1" applyFill="1" applyBorder="1" applyAlignment="1" applyProtection="1">
      <alignment horizontal="center"/>
      <protection hidden="1"/>
    </xf>
    <xf numFmtId="0" fontId="32" fillId="2" borderId="47" xfId="26" applyFont="1" applyFill="1" applyBorder="1" applyAlignment="1" applyProtection="1">
      <alignment horizontal="center"/>
      <protection hidden="1"/>
    </xf>
    <xf numFmtId="0" fontId="7" fillId="2" borderId="82" xfId="26" applyFont="1" applyFill="1" applyBorder="1" applyAlignment="1" applyProtection="1">
      <alignment horizontal="center"/>
      <protection hidden="1"/>
    </xf>
    <xf numFmtId="0" fontId="0" fillId="2" borderId="129" xfId="26" applyFont="1" applyFill="1" applyBorder="1" applyAlignment="1" applyProtection="1">
      <alignment horizontal="center"/>
      <protection hidden="1"/>
    </xf>
    <xf numFmtId="0" fontId="7" fillId="0" borderId="137" xfId="26" applyFont="1" applyBorder="1" applyAlignment="1" applyProtection="1">
      <alignment horizontal="center"/>
      <protection/>
    </xf>
    <xf numFmtId="0" fontId="7" fillId="0" borderId="138" xfId="26" applyFont="1" applyBorder="1" applyAlignment="1" applyProtection="1">
      <alignment horizontal="center"/>
      <protection/>
    </xf>
    <xf numFmtId="0" fontId="7" fillId="0" borderId="160" xfId="26" applyFont="1" applyBorder="1" applyAlignment="1" applyProtection="1">
      <alignment horizontal="center"/>
      <protection/>
    </xf>
    <xf numFmtId="0" fontId="33" fillId="0" borderId="138" xfId="26" applyFont="1" applyBorder="1" applyAlignment="1" applyProtection="1">
      <alignment horizontal="center"/>
      <protection/>
    </xf>
    <xf numFmtId="181" fontId="33" fillId="6" borderId="137" xfId="26" applyNumberFormat="1" applyFont="1" applyFill="1" applyBorder="1" applyProtection="1">
      <alignment/>
      <protection/>
    </xf>
    <xf numFmtId="0" fontId="0" fillId="2" borderId="35" xfId="26" applyFont="1" applyFill="1" applyBorder="1" applyAlignment="1" applyProtection="1">
      <alignment horizontal="left" vertical="center" indent="1"/>
      <protection hidden="1"/>
    </xf>
    <xf numFmtId="0" fontId="9" fillId="2" borderId="82" xfId="26" applyFont="1" applyFill="1" applyBorder="1" applyAlignment="1" applyProtection="1">
      <alignment horizontal="center" vertical="justify"/>
      <protection hidden="1"/>
    </xf>
    <xf numFmtId="0" fontId="8" fillId="2" borderId="42" xfId="26" applyFont="1" applyFill="1" applyBorder="1" applyAlignment="1" applyProtection="1">
      <alignment horizontal="center"/>
      <protection hidden="1"/>
    </xf>
    <xf numFmtId="0" fontId="8" fillId="2" borderId="47" xfId="26" applyFont="1" applyFill="1" applyBorder="1" applyAlignment="1" applyProtection="1">
      <alignment horizontal="center"/>
      <protection hidden="1"/>
    </xf>
    <xf numFmtId="0" fontId="8" fillId="2" borderId="59" xfId="26" applyFont="1" applyFill="1" applyBorder="1" applyAlignment="1" applyProtection="1">
      <alignment horizontal="center"/>
      <protection hidden="1"/>
    </xf>
    <xf numFmtId="0" fontId="8" fillId="2" borderId="21" xfId="26" applyFont="1" applyFill="1" applyBorder="1" applyAlignment="1" applyProtection="1">
      <alignment horizontal="center"/>
      <protection hidden="1"/>
    </xf>
    <xf numFmtId="0" fontId="8" fillId="2" borderId="82" xfId="26" applyFont="1" applyFill="1" applyBorder="1" applyAlignment="1" applyProtection="1">
      <alignment horizontal="center"/>
      <protection hidden="1"/>
    </xf>
    <xf numFmtId="0" fontId="8" fillId="2" borderId="16" xfId="26" applyFont="1" applyFill="1" applyBorder="1" applyAlignment="1" applyProtection="1">
      <alignment horizontal="center"/>
      <protection hidden="1"/>
    </xf>
    <xf numFmtId="0" fontId="8" fillId="2" borderId="57" xfId="26" applyFont="1" applyFill="1" applyBorder="1" applyAlignment="1" applyProtection="1">
      <alignment horizontal="center"/>
      <protection hidden="1"/>
    </xf>
    <xf numFmtId="0" fontId="0" fillId="2" borderId="159" xfId="26" applyFont="1" applyFill="1" applyBorder="1" applyAlignment="1" applyProtection="1">
      <alignment horizontal="center"/>
      <protection hidden="1"/>
    </xf>
    <xf numFmtId="0" fontId="53" fillId="8" borderId="161" xfId="26" applyFont="1" applyFill="1" applyBorder="1" applyAlignment="1" applyProtection="1">
      <alignment horizontal="center"/>
      <protection/>
    </xf>
    <xf numFmtId="0" fontId="25" fillId="8" borderId="115" xfId="26" applyFont="1" applyFill="1" applyBorder="1" applyProtection="1">
      <alignment/>
      <protection/>
    </xf>
    <xf numFmtId="0" fontId="47" fillId="0" borderId="162" xfId="26" applyFont="1" applyFill="1" applyBorder="1" applyAlignment="1" applyProtection="1">
      <alignment horizontal="center"/>
      <protection/>
    </xf>
    <xf numFmtId="0" fontId="9" fillId="0" borderId="53" xfId="26" applyFont="1" applyFill="1" applyBorder="1" applyProtection="1">
      <alignment/>
      <protection/>
    </xf>
    <xf numFmtId="0" fontId="9" fillId="0" borderId="35" xfId="26" applyFont="1" applyFill="1" applyBorder="1" applyProtection="1">
      <alignment/>
      <protection/>
    </xf>
    <xf numFmtId="0" fontId="8" fillId="0" borderId="35" xfId="26" applyFont="1" applyFill="1" applyBorder="1" applyProtection="1">
      <alignment/>
      <protection/>
    </xf>
    <xf numFmtId="0" fontId="8" fillId="0" borderId="12" xfId="26" applyFont="1" applyFill="1" applyBorder="1" applyProtection="1">
      <alignment/>
      <protection/>
    </xf>
    <xf numFmtId="0" fontId="47" fillId="0" borderId="163" xfId="26" applyFont="1" applyFill="1" applyBorder="1" applyAlignment="1" applyProtection="1">
      <alignment horizontal="center"/>
      <protection/>
    </xf>
    <xf numFmtId="0" fontId="9" fillId="0" borderId="30" xfId="26" applyFont="1" applyFill="1" applyBorder="1" applyProtection="1">
      <alignment/>
      <protection/>
    </xf>
    <xf numFmtId="0" fontId="9" fillId="0" borderId="23" xfId="26" applyFont="1" applyFill="1" applyBorder="1" applyProtection="1">
      <alignment/>
      <protection/>
    </xf>
    <xf numFmtId="0" fontId="8" fillId="0" borderId="24" xfId="26" applyFont="1" applyFill="1" applyBorder="1" applyProtection="1">
      <alignment/>
      <protection/>
    </xf>
    <xf numFmtId="0" fontId="47" fillId="0" borderId="164" xfId="26" applyFont="1" applyFill="1" applyBorder="1" applyAlignment="1" applyProtection="1">
      <alignment horizontal="center"/>
      <protection/>
    </xf>
    <xf numFmtId="0" fontId="9" fillId="0" borderId="60" xfId="26" applyFont="1" applyFill="1" applyBorder="1" applyProtection="1">
      <alignment/>
      <protection/>
    </xf>
    <xf numFmtId="0" fontId="9" fillId="0" borderId="25" xfId="26" applyFont="1" applyFill="1" applyBorder="1" applyProtection="1">
      <alignment/>
      <protection/>
    </xf>
    <xf numFmtId="0" fontId="47" fillId="0" borderId="165" xfId="26" applyFont="1" applyFill="1" applyBorder="1" applyAlignment="1" applyProtection="1">
      <alignment horizontal="center"/>
      <protection/>
    </xf>
    <xf numFmtId="0" fontId="9" fillId="0" borderId="100" xfId="26" applyFont="1" applyFill="1" applyBorder="1" applyProtection="1">
      <alignment/>
      <protection/>
    </xf>
    <xf numFmtId="0" fontId="9" fillId="0" borderId="62" xfId="26" applyFont="1" applyFill="1" applyBorder="1" applyProtection="1">
      <alignment/>
      <protection/>
    </xf>
    <xf numFmtId="0" fontId="8" fillId="0" borderId="158" xfId="26" applyFont="1" applyFill="1" applyBorder="1" applyProtection="1">
      <alignment/>
      <protection/>
    </xf>
    <xf numFmtId="0" fontId="59" fillId="12" borderId="166" xfId="26" applyFont="1" applyFill="1" applyBorder="1" applyAlignment="1" applyProtection="1">
      <alignment horizontal="center"/>
      <protection/>
    </xf>
    <xf numFmtId="0" fontId="44" fillId="12" borderId="167" xfId="26" applyFont="1" applyFill="1" applyBorder="1" applyProtection="1">
      <alignment/>
      <protection/>
    </xf>
    <xf numFmtId="0" fontId="44" fillId="12" borderId="168" xfId="26" applyFont="1" applyFill="1" applyBorder="1" applyProtection="1">
      <alignment/>
      <protection/>
    </xf>
    <xf numFmtId="0" fontId="44" fillId="12" borderId="116" xfId="26" applyFont="1" applyFill="1" applyBorder="1" applyProtection="1">
      <alignment/>
      <protection/>
    </xf>
    <xf numFmtId="178" fontId="25" fillId="8" borderId="169" xfId="26" applyNumberFormat="1" applyFont="1" applyFill="1" applyBorder="1" applyAlignment="1" applyProtection="1">
      <alignment shrinkToFit="1"/>
      <protection/>
    </xf>
    <xf numFmtId="178" fontId="25" fillId="8" borderId="170" xfId="26" applyNumberFormat="1" applyFont="1" applyFill="1" applyBorder="1" applyAlignment="1" applyProtection="1">
      <alignment shrinkToFit="1"/>
      <protection/>
    </xf>
    <xf numFmtId="178" fontId="25" fillId="8" borderId="63" xfId="26" applyNumberFormat="1" applyFont="1" applyFill="1" applyBorder="1" applyAlignment="1" applyProtection="1">
      <alignment shrinkToFit="1"/>
      <protection/>
    </xf>
    <xf numFmtId="0" fontId="9" fillId="0" borderId="47" xfId="26" applyFont="1" applyFill="1" applyBorder="1" applyProtection="1">
      <alignment/>
      <protection/>
    </xf>
    <xf numFmtId="0" fontId="8" fillId="0" borderId="18" xfId="26" applyFont="1" applyFill="1" applyBorder="1" applyProtection="1">
      <alignment/>
      <protection/>
    </xf>
    <xf numFmtId="0" fontId="8" fillId="0" borderId="19" xfId="26" applyFont="1" applyFill="1" applyBorder="1" applyProtection="1">
      <alignment/>
      <protection/>
    </xf>
    <xf numFmtId="178" fontId="8" fillId="0" borderId="171" xfId="26" applyNumberFormat="1" applyFont="1" applyFill="1" applyBorder="1" applyAlignment="1" applyProtection="1">
      <alignment shrinkToFit="1"/>
      <protection/>
    </xf>
    <xf numFmtId="178" fontId="8" fillId="0" borderId="47" xfId="26" applyNumberFormat="1" applyFont="1" applyFill="1" applyBorder="1" applyAlignment="1" applyProtection="1">
      <alignment shrinkToFit="1"/>
      <protection/>
    </xf>
    <xf numFmtId="178" fontId="8" fillId="0" borderId="19" xfId="26" applyNumberFormat="1" applyFont="1" applyFill="1" applyBorder="1" applyAlignment="1" applyProtection="1">
      <alignment shrinkToFit="1"/>
      <protection/>
    </xf>
    <xf numFmtId="0" fontId="53" fillId="8" borderId="115" xfId="26" applyFont="1" applyFill="1" applyBorder="1" applyAlignment="1" applyProtection="1">
      <alignment horizontal="center"/>
      <protection/>
    </xf>
    <xf numFmtId="0" fontId="25" fillId="8" borderId="170" xfId="26" applyFont="1" applyFill="1" applyBorder="1" applyProtection="1">
      <alignment/>
      <protection/>
    </xf>
    <xf numFmtId="0" fontId="47" fillId="0" borderId="12" xfId="26" applyFont="1" applyFill="1" applyBorder="1" applyAlignment="1" applyProtection="1">
      <alignment horizontal="center"/>
      <protection/>
    </xf>
    <xf numFmtId="0" fontId="9" fillId="0" borderId="82" xfId="26" applyFont="1" applyFill="1" applyBorder="1" applyProtection="1">
      <alignment/>
      <protection/>
    </xf>
    <xf numFmtId="0" fontId="8" fillId="0" borderId="53" xfId="26" applyFont="1" applyFill="1" applyBorder="1" applyProtection="1">
      <alignment/>
      <protection/>
    </xf>
    <xf numFmtId="178" fontId="8" fillId="13" borderId="81" xfId="26" applyNumberFormat="1" applyFont="1" applyFill="1" applyBorder="1" applyAlignment="1" applyProtection="1">
      <alignment shrinkToFit="1"/>
      <protection/>
    </xf>
    <xf numFmtId="178" fontId="8" fillId="13" borderId="172" xfId="26" applyNumberFormat="1" applyFont="1" applyFill="1" applyBorder="1" applyAlignment="1" applyProtection="1">
      <alignment shrinkToFit="1"/>
      <protection/>
    </xf>
    <xf numFmtId="178" fontId="8" fillId="13" borderId="82" xfId="26" applyNumberFormat="1" applyFont="1" applyFill="1" applyBorder="1" applyAlignment="1" applyProtection="1">
      <alignment shrinkToFit="1"/>
      <protection/>
    </xf>
    <xf numFmtId="178" fontId="8" fillId="13" borderId="53" xfId="26" applyNumberFormat="1" applyFont="1" applyFill="1" applyBorder="1" applyAlignment="1" applyProtection="1">
      <alignment shrinkToFit="1"/>
      <protection/>
    </xf>
    <xf numFmtId="178" fontId="8" fillId="0" borderId="173" xfId="26" applyNumberFormat="1" applyFont="1" applyFill="1" applyBorder="1" applyAlignment="1" applyProtection="1">
      <alignment shrinkToFit="1"/>
      <protection/>
    </xf>
    <xf numFmtId="178" fontId="8" fillId="4" borderId="60" xfId="26" applyNumberFormat="1" applyFont="1" applyFill="1" applyBorder="1" applyAlignment="1" applyProtection="1">
      <alignment shrinkToFit="1"/>
      <protection/>
    </xf>
    <xf numFmtId="178" fontId="8" fillId="0" borderId="75" xfId="26" applyNumberFormat="1" applyFont="1" applyFill="1" applyBorder="1" applyAlignment="1" applyProtection="1">
      <alignment shrinkToFit="1"/>
      <protection/>
    </xf>
    <xf numFmtId="178" fontId="8" fillId="0" borderId="96" xfId="26" applyNumberFormat="1" applyFont="1" applyFill="1" applyBorder="1" applyAlignment="1" applyProtection="1">
      <alignment shrinkToFit="1"/>
      <protection/>
    </xf>
    <xf numFmtId="178" fontId="8" fillId="0" borderId="57" xfId="26" applyNumberFormat="1" applyFont="1" applyFill="1" applyBorder="1" applyAlignment="1" applyProtection="1">
      <alignment shrinkToFit="1"/>
      <protection/>
    </xf>
    <xf numFmtId="178" fontId="8" fillId="0" borderId="25" xfId="26" applyNumberFormat="1" applyFont="1" applyFill="1" applyBorder="1" applyAlignment="1" applyProtection="1">
      <alignment shrinkToFit="1"/>
      <protection/>
    </xf>
    <xf numFmtId="178" fontId="8" fillId="0" borderId="174" xfId="26" applyNumberFormat="1" applyFont="1" applyFill="1" applyBorder="1" applyAlignment="1" applyProtection="1">
      <alignment shrinkToFit="1"/>
      <protection/>
    </xf>
    <xf numFmtId="178" fontId="8" fillId="0" borderId="175" xfId="26" applyNumberFormat="1" applyFont="1" applyFill="1" applyBorder="1" applyAlignment="1" applyProtection="1">
      <alignment shrinkToFit="1"/>
      <protection/>
    </xf>
    <xf numFmtId="178" fontId="8" fillId="0" borderId="99" xfId="26" applyNumberFormat="1" applyFont="1" applyFill="1" applyBorder="1" applyAlignment="1" applyProtection="1">
      <alignment shrinkToFit="1"/>
      <protection/>
    </xf>
    <xf numFmtId="178" fontId="8" fillId="0" borderId="62" xfId="26" applyNumberFormat="1" applyFont="1" applyFill="1" applyBorder="1" applyAlignment="1" applyProtection="1">
      <alignment shrinkToFit="1"/>
      <protection/>
    </xf>
    <xf numFmtId="0" fontId="47" fillId="0" borderId="176" xfId="26" applyFont="1" applyFill="1" applyBorder="1" applyAlignment="1" applyProtection="1">
      <alignment horizontal="center"/>
      <protection/>
    </xf>
    <xf numFmtId="0" fontId="8" fillId="0" borderId="27" xfId="26" applyFont="1" applyFill="1" applyBorder="1" applyProtection="1">
      <alignment/>
      <protection/>
    </xf>
    <xf numFmtId="178" fontId="8" fillId="0" borderId="77" xfId="26" applyNumberFormat="1" applyFont="1" applyFill="1" applyBorder="1" applyAlignment="1" applyProtection="1">
      <alignment shrinkToFit="1"/>
      <protection/>
    </xf>
    <xf numFmtId="178" fontId="8" fillId="0" borderId="102" xfId="26" applyNumberFormat="1" applyFont="1" applyFill="1" applyBorder="1" applyAlignment="1" applyProtection="1">
      <alignment shrinkToFit="1"/>
      <protection/>
    </xf>
    <xf numFmtId="178" fontId="8" fillId="0" borderId="59" xfId="26" applyNumberFormat="1" applyFont="1" applyFill="1" applyBorder="1" applyAlignment="1" applyProtection="1">
      <alignment shrinkToFit="1"/>
      <protection/>
    </xf>
    <xf numFmtId="178" fontId="8" fillId="0" borderId="27" xfId="26" applyNumberFormat="1" applyFont="1" applyFill="1" applyBorder="1" applyAlignment="1" applyProtection="1">
      <alignment shrinkToFit="1"/>
      <protection/>
    </xf>
    <xf numFmtId="0" fontId="59" fillId="11" borderId="177" xfId="26" applyFont="1" applyFill="1" applyBorder="1" applyAlignment="1" applyProtection="1">
      <alignment horizontal="center"/>
      <protection/>
    </xf>
    <xf numFmtId="0" fontId="59" fillId="11" borderId="123" xfId="26" applyFont="1" applyFill="1" applyBorder="1" applyAlignment="1" applyProtection="1">
      <alignment horizontal="center"/>
      <protection/>
    </xf>
    <xf numFmtId="0" fontId="44" fillId="11" borderId="178" xfId="26" applyFont="1" applyFill="1" applyBorder="1" applyProtection="1">
      <alignment/>
      <protection/>
    </xf>
    <xf numFmtId="0" fontId="44" fillId="11" borderId="179" xfId="26" applyFont="1" applyFill="1" applyBorder="1" applyProtection="1">
      <alignment/>
      <protection/>
    </xf>
    <xf numFmtId="0" fontId="44" fillId="11" borderId="180" xfId="26" applyFont="1" applyFill="1" applyBorder="1" applyProtection="1">
      <alignment/>
      <protection/>
    </xf>
    <xf numFmtId="178" fontId="44" fillId="11" borderId="181" xfId="26" applyNumberFormat="1" applyFont="1" applyFill="1" applyBorder="1" applyAlignment="1" applyProtection="1">
      <alignment shrinkToFit="1"/>
      <protection/>
    </xf>
    <xf numFmtId="178" fontId="44" fillId="11" borderId="182" xfId="26" applyNumberFormat="1" applyFont="1" applyFill="1" applyBorder="1" applyAlignment="1" applyProtection="1">
      <alignment shrinkToFit="1"/>
      <protection/>
    </xf>
    <xf numFmtId="178" fontId="44" fillId="11" borderId="178" xfId="26" applyNumberFormat="1" applyFont="1" applyFill="1" applyBorder="1" applyAlignment="1" applyProtection="1">
      <alignment shrinkToFit="1"/>
      <protection/>
    </xf>
    <xf numFmtId="178" fontId="44" fillId="11" borderId="179" xfId="26" applyNumberFormat="1" applyFont="1" applyFill="1" applyBorder="1" applyAlignment="1" applyProtection="1">
      <alignment shrinkToFit="1"/>
      <protection/>
    </xf>
    <xf numFmtId="0" fontId="7" fillId="12" borderId="143" xfId="26" applyFont="1" applyFill="1" applyBorder="1" applyAlignment="1" applyProtection="1">
      <alignment horizontal="center"/>
      <protection hidden="1"/>
    </xf>
    <xf numFmtId="0" fontId="7" fillId="12" borderId="183" xfId="26" applyFont="1" applyFill="1" applyBorder="1" applyAlignment="1" applyProtection="1">
      <alignment horizontal="center"/>
      <protection hidden="1"/>
    </xf>
    <xf numFmtId="0" fontId="7" fillId="12" borderId="144" xfId="26" applyFont="1" applyFill="1" applyBorder="1" applyAlignment="1" applyProtection="1">
      <alignment horizontal="center"/>
      <protection hidden="1"/>
    </xf>
    <xf numFmtId="0" fontId="7" fillId="12" borderId="184" xfId="26" applyFont="1" applyFill="1" applyBorder="1" applyAlignment="1" applyProtection="1">
      <alignment horizontal="center"/>
      <protection hidden="1"/>
    </xf>
    <xf numFmtId="3" fontId="0" fillId="0" borderId="18" xfId="26" applyNumberFormat="1" applyFont="1" applyFill="1" applyBorder="1" applyAlignment="1" applyProtection="1">
      <alignment horizontal="right"/>
      <protection hidden="1"/>
    </xf>
    <xf numFmtId="0" fontId="25" fillId="0" borderId="98" xfId="26" applyFont="1" applyFill="1" applyBorder="1" applyAlignment="1" applyProtection="1">
      <alignment horizontal="center"/>
      <protection/>
    </xf>
    <xf numFmtId="0" fontId="60" fillId="3" borderId="185" xfId="26" applyFont="1" applyFill="1" applyBorder="1" applyAlignment="1" applyProtection="1">
      <alignment horizontal="center"/>
      <protection/>
    </xf>
    <xf numFmtId="3" fontId="32" fillId="2" borderId="146" xfId="26" applyNumberFormat="1" applyFont="1" applyFill="1" applyBorder="1" applyAlignment="1" applyProtection="1">
      <alignment horizontal="right"/>
      <protection hidden="1"/>
    </xf>
    <xf numFmtId="3" fontId="32" fillId="2" borderId="152" xfId="26" applyNumberFormat="1" applyFont="1" applyFill="1" applyBorder="1" applyAlignment="1" applyProtection="1">
      <alignment horizontal="right"/>
      <protection hidden="1"/>
    </xf>
    <xf numFmtId="3" fontId="32" fillId="2" borderId="149" xfId="26" applyNumberFormat="1" applyFont="1" applyFill="1" applyBorder="1" applyAlignment="1" applyProtection="1">
      <alignment horizontal="right"/>
      <protection hidden="1"/>
    </xf>
    <xf numFmtId="181" fontId="7" fillId="0" borderId="0" xfId="26" applyNumberFormat="1" applyFont="1" applyFill="1" applyBorder="1" applyAlignment="1" applyProtection="1">
      <alignment horizontal="left" vertical="center"/>
      <protection hidden="1"/>
    </xf>
    <xf numFmtId="181" fontId="9" fillId="0" borderId="0" xfId="26" applyNumberFormat="1" applyFont="1" applyFill="1" applyBorder="1" applyAlignment="1" applyProtection="1">
      <alignment/>
      <protection hidden="1"/>
    </xf>
    <xf numFmtId="181" fontId="0" fillId="0" borderId="0" xfId="26" applyNumberFormat="1" applyFill="1" applyBorder="1" applyAlignment="1" applyProtection="1">
      <alignment/>
      <protection hidden="1" locked="0"/>
    </xf>
    <xf numFmtId="14" fontId="17" fillId="0" borderId="186" xfId="26" applyNumberFormat="1" applyFont="1" applyBorder="1" applyAlignment="1" applyProtection="1">
      <alignment horizontal="center"/>
      <protection hidden="1" locked="0"/>
    </xf>
    <xf numFmtId="0" fontId="0" fillId="0" borderId="53" xfId="26" applyFont="1" applyFill="1" applyBorder="1" applyAlignment="1" applyProtection="1">
      <alignment horizontal="center"/>
      <protection hidden="1"/>
    </xf>
    <xf numFmtId="0" fontId="24" fillId="2" borderId="173" xfId="26" applyFont="1" applyFill="1" applyBorder="1" applyAlignment="1" applyProtection="1">
      <alignment horizontal="center" vertical="center"/>
      <protection hidden="1"/>
    </xf>
    <xf numFmtId="170" fontId="9" fillId="2" borderId="19" xfId="26" applyNumberFormat="1" applyFont="1" applyFill="1" applyBorder="1" applyAlignment="1" applyProtection="1">
      <alignment horizontal="left" vertical="center"/>
      <protection hidden="1" locked="0"/>
    </xf>
    <xf numFmtId="0" fontId="18" fillId="2" borderId="30" xfId="26" applyFont="1" applyFill="1" applyBorder="1" applyProtection="1">
      <alignment/>
      <protection hidden="1"/>
    </xf>
    <xf numFmtId="0" fontId="18" fillId="2" borderId="23" xfId="26" applyFont="1" applyFill="1" applyBorder="1" applyProtection="1">
      <alignment/>
      <protection hidden="1"/>
    </xf>
    <xf numFmtId="0" fontId="61" fillId="2" borderId="23" xfId="26" applyFont="1" applyFill="1" applyBorder="1" applyProtection="1">
      <alignment/>
      <protection hidden="1"/>
    </xf>
    <xf numFmtId="0" fontId="61" fillId="2" borderId="24" xfId="26" applyFont="1" applyFill="1" applyBorder="1" applyProtection="1">
      <alignment/>
      <protection hidden="1"/>
    </xf>
    <xf numFmtId="0" fontId="18" fillId="2" borderId="60" xfId="26" applyFont="1" applyFill="1" applyBorder="1" applyProtection="1">
      <alignment/>
      <protection hidden="1"/>
    </xf>
    <xf numFmtId="0" fontId="18" fillId="2" borderId="25" xfId="26" applyFont="1" applyFill="1" applyBorder="1" applyProtection="1">
      <alignment/>
      <protection hidden="1"/>
    </xf>
    <xf numFmtId="0" fontId="61" fillId="2" borderId="25" xfId="26" applyFont="1" applyFill="1" applyBorder="1" applyProtection="1">
      <alignment/>
      <protection hidden="1"/>
    </xf>
    <xf numFmtId="0" fontId="61" fillId="2" borderId="26" xfId="26" applyFont="1" applyFill="1" applyBorder="1" applyProtection="1">
      <alignment/>
      <protection hidden="1"/>
    </xf>
    <xf numFmtId="0" fontId="18" fillId="2" borderId="61" xfId="26" applyFont="1" applyFill="1" applyBorder="1" applyProtection="1">
      <alignment/>
      <protection hidden="1"/>
    </xf>
    <xf numFmtId="0" fontId="18" fillId="2" borderId="27" xfId="26" applyFont="1" applyFill="1" applyBorder="1" applyProtection="1">
      <alignment/>
      <protection hidden="1"/>
    </xf>
    <xf numFmtId="0" fontId="61" fillId="2" borderId="27" xfId="26" applyFont="1" applyFill="1" applyBorder="1" applyProtection="1">
      <alignment/>
      <protection hidden="1"/>
    </xf>
    <xf numFmtId="0" fontId="61" fillId="2" borderId="28" xfId="26" applyFont="1" applyFill="1" applyBorder="1" applyProtection="1">
      <alignment/>
      <protection hidden="1"/>
    </xf>
    <xf numFmtId="181" fontId="0" fillId="0" borderId="30" xfId="29" applyNumberFormat="1" applyFont="1" applyFill="1" applyBorder="1" applyAlignment="1" applyProtection="1">
      <alignment horizontal="left"/>
      <protection hidden="1"/>
    </xf>
    <xf numFmtId="181" fontId="0" fillId="0" borderId="23" xfId="29" applyNumberFormat="1" applyFont="1" applyFill="1" applyBorder="1" applyAlignment="1" applyProtection="1">
      <alignment horizontal="left"/>
      <protection hidden="1"/>
    </xf>
    <xf numFmtId="181" fontId="0" fillId="0" borderId="24" xfId="26" applyNumberFormat="1" applyFont="1" applyFill="1" applyBorder="1" applyAlignment="1" applyProtection="1">
      <alignment horizontal="center"/>
      <protection hidden="1"/>
    </xf>
    <xf numFmtId="181" fontId="0" fillId="0" borderId="42" xfId="26" applyNumberFormat="1" applyFont="1" applyFill="1" applyBorder="1" applyAlignment="1" applyProtection="1">
      <alignment horizontal="center"/>
      <protection hidden="1"/>
    </xf>
    <xf numFmtId="181" fontId="0" fillId="0" borderId="60" xfId="29" applyNumberFormat="1" applyFont="1" applyFill="1" applyBorder="1" applyAlignment="1" applyProtection="1">
      <alignment horizontal="left"/>
      <protection hidden="1"/>
    </xf>
    <xf numFmtId="181" fontId="0" fillId="0" borderId="25" xfId="29" applyNumberFormat="1" applyFont="1" applyFill="1" applyBorder="1" applyAlignment="1" applyProtection="1">
      <alignment horizontal="left"/>
      <protection hidden="1"/>
    </xf>
    <xf numFmtId="181" fontId="0" fillId="0" borderId="26" xfId="26" applyNumberFormat="1" applyFont="1" applyFill="1" applyBorder="1" applyAlignment="1" applyProtection="1">
      <alignment horizontal="center"/>
      <protection hidden="1"/>
    </xf>
    <xf numFmtId="181" fontId="0" fillId="0" borderId="57" xfId="26" applyNumberFormat="1" applyFont="1" applyFill="1" applyBorder="1" applyAlignment="1" applyProtection="1">
      <alignment horizontal="center"/>
      <protection hidden="1"/>
    </xf>
    <xf numFmtId="181" fontId="0" fillId="0" borderId="25" xfId="0" applyNumberFormat="1" applyFont="1" applyFill="1" applyBorder="1" applyAlignment="1" applyProtection="1">
      <alignment horizontal="left" vertical="center"/>
      <protection hidden="1"/>
    </xf>
    <xf numFmtId="181" fontId="0" fillId="0" borderId="25" xfId="26" applyNumberFormat="1" applyFont="1" applyFill="1" applyBorder="1" applyAlignment="1" applyProtection="1">
      <alignment horizontal="left"/>
      <protection hidden="1"/>
    </xf>
    <xf numFmtId="181" fontId="0" fillId="0" borderId="26" xfId="26" applyNumberFormat="1" applyFont="1" applyFill="1" applyBorder="1" applyProtection="1">
      <alignment/>
      <protection hidden="1"/>
    </xf>
    <xf numFmtId="181" fontId="0" fillId="0" borderId="61" xfId="29" applyNumberFormat="1" applyFont="1" applyFill="1" applyBorder="1" applyAlignment="1" applyProtection="1">
      <alignment horizontal="left"/>
      <protection hidden="1"/>
    </xf>
    <xf numFmtId="181" fontId="0" fillId="0" borderId="27" xfId="26" applyNumberFormat="1" applyFont="1" applyFill="1" applyBorder="1" applyAlignment="1" applyProtection="1">
      <alignment horizontal="left"/>
      <protection hidden="1"/>
    </xf>
    <xf numFmtId="181" fontId="0" fillId="0" borderId="28" xfId="26" applyNumberFormat="1" applyFont="1" applyFill="1" applyBorder="1" applyAlignment="1" applyProtection="1">
      <alignment horizontal="center"/>
      <protection hidden="1"/>
    </xf>
    <xf numFmtId="181" fontId="0" fillId="0" borderId="59" xfId="26" applyNumberFormat="1" applyFont="1" applyFill="1" applyBorder="1" applyAlignment="1" applyProtection="1">
      <alignment horizontal="center"/>
      <protection hidden="1"/>
    </xf>
    <xf numFmtId="181" fontId="0" fillId="0" borderId="23" xfId="26" applyNumberFormat="1" applyFont="1" applyFill="1" applyBorder="1" applyProtection="1">
      <alignment/>
      <protection hidden="1"/>
    </xf>
    <xf numFmtId="181" fontId="17" fillId="0" borderId="25" xfId="26" applyNumberFormat="1" applyFont="1" applyFill="1" applyBorder="1" applyAlignment="1" applyProtection="1">
      <alignment/>
      <protection hidden="1"/>
    </xf>
    <xf numFmtId="181" fontId="17" fillId="0" borderId="27" xfId="26" applyNumberFormat="1" applyFont="1" applyFill="1" applyBorder="1" applyAlignment="1" applyProtection="1">
      <alignment/>
      <protection hidden="1"/>
    </xf>
    <xf numFmtId="3" fontId="62" fillId="0" borderId="0" xfId="29" applyNumberFormat="1" applyFont="1" applyAlignment="1" applyProtection="1">
      <alignment wrapText="1"/>
      <protection/>
    </xf>
    <xf numFmtId="181" fontId="0" fillId="0" borderId="160" xfId="26" applyNumberFormat="1" applyBorder="1" applyAlignment="1" applyProtection="1">
      <alignment horizontal="right"/>
      <protection/>
    </xf>
    <xf numFmtId="181" fontId="0" fillId="0" borderId="138" xfId="26" applyNumberFormat="1" applyFont="1" applyBorder="1" applyAlignment="1" applyProtection="1">
      <alignment horizontal="right"/>
      <protection/>
    </xf>
    <xf numFmtId="181" fontId="0" fillId="0" borderId="160" xfId="26" applyNumberFormat="1" applyFont="1" applyBorder="1" applyAlignment="1" applyProtection="1">
      <alignment horizontal="right"/>
      <protection/>
    </xf>
    <xf numFmtId="181" fontId="7" fillId="6" borderId="137" xfId="26" applyNumberFormat="1" applyFont="1" applyFill="1" applyBorder="1" applyAlignment="1" applyProtection="1">
      <alignment horizontal="right"/>
      <protection/>
    </xf>
    <xf numFmtId="181" fontId="7" fillId="6" borderId="138" xfId="26" applyNumberFormat="1" applyFont="1" applyFill="1" applyBorder="1" applyAlignment="1" applyProtection="1">
      <alignment horizontal="right"/>
      <protection/>
    </xf>
    <xf numFmtId="181" fontId="57" fillId="0" borderId="160" xfId="26" applyNumberFormat="1" applyFont="1" applyBorder="1" applyAlignment="1" applyProtection="1">
      <alignment horizontal="right"/>
      <protection/>
    </xf>
    <xf numFmtId="181" fontId="32" fillId="0" borderId="160" xfId="26" applyNumberFormat="1" applyFont="1" applyBorder="1" applyAlignment="1" applyProtection="1">
      <alignment horizontal="right"/>
      <protection/>
    </xf>
    <xf numFmtId="181" fontId="34" fillId="0" borderId="160" xfId="26" applyNumberFormat="1" applyFont="1" applyBorder="1" applyAlignment="1" applyProtection="1">
      <alignment horizontal="right"/>
      <protection/>
    </xf>
    <xf numFmtId="181" fontId="0" fillId="0" borderId="129" xfId="26" applyNumberFormat="1" applyBorder="1" applyAlignment="1" applyProtection="1">
      <alignment horizontal="right"/>
      <protection/>
    </xf>
    <xf numFmtId="181" fontId="0" fillId="0" borderId="187" xfId="26" applyNumberFormat="1" applyBorder="1" applyAlignment="1" applyProtection="1">
      <alignment horizontal="right"/>
      <protection/>
    </xf>
    <xf numFmtId="181" fontId="0" fillId="0" borderId="131" xfId="26" applyNumberFormat="1" applyBorder="1" applyAlignment="1" applyProtection="1">
      <alignment horizontal="right"/>
      <protection/>
    </xf>
    <xf numFmtId="0" fontId="0" fillId="0" borderId="0" xfId="26" applyAlignment="1" applyProtection="1">
      <alignment horizontal="right"/>
      <protection/>
    </xf>
    <xf numFmtId="0" fontId="32" fillId="0" borderId="184" xfId="26" applyFont="1" applyFill="1" applyBorder="1" applyAlignment="1" applyProtection="1">
      <alignment horizontal="center"/>
      <protection hidden="1"/>
    </xf>
    <xf numFmtId="0" fontId="32" fillId="2" borderId="21" xfId="26" applyFont="1" applyFill="1" applyBorder="1" applyAlignment="1" applyProtection="1">
      <alignment horizontal="center"/>
      <protection hidden="1"/>
    </xf>
    <xf numFmtId="181" fontId="7" fillId="0" borderId="152" xfId="26" applyNumberFormat="1" applyFont="1" applyFill="1" applyBorder="1" applyAlignment="1" applyProtection="1">
      <alignment horizontal="right"/>
      <protection hidden="1"/>
    </xf>
    <xf numFmtId="0" fontId="7" fillId="12" borderId="188" xfId="26" applyFont="1" applyFill="1" applyBorder="1" applyAlignment="1" applyProtection="1">
      <alignment horizontal="center"/>
      <protection hidden="1"/>
    </xf>
    <xf numFmtId="0" fontId="56" fillId="0" borderId="188" xfId="26" applyFont="1" applyFill="1" applyBorder="1" applyAlignment="1" applyProtection="1">
      <alignment horizontal="center"/>
      <protection hidden="1"/>
    </xf>
    <xf numFmtId="181" fontId="7" fillId="0" borderId="189" xfId="26" applyNumberFormat="1" applyFont="1" applyFill="1" applyBorder="1" applyAlignment="1" applyProtection="1">
      <alignment horizontal="right"/>
      <protection hidden="1"/>
    </xf>
    <xf numFmtId="1" fontId="7" fillId="0" borderId="13" xfId="26" applyNumberFormat="1" applyFont="1" applyFill="1" applyBorder="1" applyAlignment="1" applyProtection="1">
      <alignment horizontal="center"/>
      <protection hidden="1"/>
    </xf>
    <xf numFmtId="168" fontId="32" fillId="0" borderId="23" xfId="29" applyFont="1" applyFill="1" applyBorder="1" applyAlignment="1" applyProtection="1">
      <alignment horizontal="left"/>
      <protection hidden="1"/>
    </xf>
    <xf numFmtId="168" fontId="32" fillId="0" borderId="25" xfId="29" applyFont="1" applyFill="1" applyBorder="1" applyAlignment="1" applyProtection="1">
      <alignment horizontal="left"/>
      <protection hidden="1"/>
    </xf>
    <xf numFmtId="170" fontId="32" fillId="0" borderId="25" xfId="0" applyNumberFormat="1" applyFont="1" applyFill="1" applyBorder="1" applyAlignment="1" applyProtection="1">
      <alignment horizontal="left" vertical="center"/>
      <protection hidden="1"/>
    </xf>
    <xf numFmtId="168" fontId="32" fillId="0" borderId="19" xfId="29" applyFont="1" applyFill="1" applyBorder="1" applyAlignment="1" applyProtection="1">
      <alignment horizontal="left"/>
      <protection hidden="1"/>
    </xf>
    <xf numFmtId="168" fontId="32" fillId="3" borderId="27" xfId="29" applyFont="1" applyFill="1" applyBorder="1" applyAlignment="1" applyProtection="1">
      <alignment horizontal="left"/>
      <protection hidden="1"/>
    </xf>
    <xf numFmtId="1" fontId="36" fillId="2" borderId="47" xfId="26" applyNumberFormat="1" applyFont="1" applyFill="1" applyBorder="1" applyAlignment="1" applyProtection="1" quotePrefix="1">
      <alignment horizontal="center"/>
      <protection hidden="1"/>
    </xf>
    <xf numFmtId="1" fontId="36" fillId="2" borderId="178" xfId="26" applyNumberFormat="1" applyFont="1" applyFill="1" applyBorder="1" applyAlignment="1" applyProtection="1">
      <alignment horizontal="center"/>
      <protection hidden="1"/>
    </xf>
    <xf numFmtId="0" fontId="0" fillId="2" borderId="77" xfId="26" applyFont="1" applyFill="1" applyBorder="1" applyAlignment="1" applyProtection="1">
      <alignment horizontal="center"/>
      <protection hidden="1"/>
    </xf>
    <xf numFmtId="0" fontId="32" fillId="2" borderId="190" xfId="26" applyFont="1" applyFill="1" applyBorder="1" applyAlignment="1" applyProtection="1">
      <alignment horizontal="center"/>
      <protection hidden="1"/>
    </xf>
    <xf numFmtId="0" fontId="32" fillId="2" borderId="77" xfId="26" applyFont="1" applyFill="1" applyBorder="1" applyAlignment="1" applyProtection="1">
      <alignment horizontal="center"/>
      <protection hidden="1"/>
    </xf>
    <xf numFmtId="181" fontId="7" fillId="0" borderId="101" xfId="26" applyNumberFormat="1" applyFont="1" applyFill="1" applyBorder="1" applyAlignment="1" applyProtection="1">
      <alignment horizontal="right"/>
      <protection hidden="1"/>
    </xf>
    <xf numFmtId="181" fontId="7" fillId="0" borderId="151" xfId="26" applyNumberFormat="1" applyFont="1" applyFill="1" applyBorder="1" applyAlignment="1" applyProtection="1">
      <alignment horizontal="right"/>
      <protection hidden="1"/>
    </xf>
    <xf numFmtId="181" fontId="7" fillId="0" borderId="154" xfId="26" applyNumberFormat="1" applyFont="1" applyFill="1" applyBorder="1" applyAlignment="1" applyProtection="1">
      <alignment horizontal="right"/>
      <protection hidden="1"/>
    </xf>
    <xf numFmtId="181" fontId="0" fillId="0" borderId="13" xfId="26" applyNumberFormat="1" applyFont="1" applyFill="1" applyBorder="1" applyAlignment="1" applyProtection="1">
      <alignment horizontal="center"/>
      <protection hidden="1"/>
    </xf>
    <xf numFmtId="181" fontId="0" fillId="2" borderId="35" xfId="26" applyNumberFormat="1" applyFont="1" applyFill="1" applyBorder="1" applyAlignment="1" applyProtection="1">
      <alignment horizontal="center"/>
      <protection hidden="1"/>
    </xf>
    <xf numFmtId="49" fontId="32" fillId="2" borderId="0" xfId="26" applyNumberFormat="1" applyFont="1" applyFill="1" applyBorder="1" applyAlignment="1" applyProtection="1">
      <alignment horizontal="center"/>
      <protection hidden="1"/>
    </xf>
    <xf numFmtId="181" fontId="0" fillId="0" borderId="137" xfId="26" applyNumberFormat="1" applyFill="1" applyBorder="1" applyProtection="1">
      <alignment/>
      <protection/>
    </xf>
    <xf numFmtId="181" fontId="0" fillId="0" borderId="138" xfId="26" applyNumberFormat="1" applyFill="1" applyBorder="1" applyAlignment="1" applyProtection="1">
      <alignment horizontal="right"/>
      <protection/>
    </xf>
    <xf numFmtId="181" fontId="0" fillId="0" borderId="160" xfId="26" applyNumberFormat="1" applyFill="1" applyBorder="1" applyAlignment="1" applyProtection="1">
      <alignment horizontal="right"/>
      <protection/>
    </xf>
    <xf numFmtId="181" fontId="57" fillId="0" borderId="137" xfId="26" applyNumberFormat="1" applyFont="1" applyFill="1" applyBorder="1" applyProtection="1">
      <alignment/>
      <protection/>
    </xf>
    <xf numFmtId="181" fontId="57" fillId="0" borderId="138" xfId="26" applyNumberFormat="1" applyFont="1" applyFill="1" applyBorder="1" applyAlignment="1" applyProtection="1">
      <alignment horizontal="right"/>
      <protection/>
    </xf>
    <xf numFmtId="181" fontId="57" fillId="0" borderId="160" xfId="26" applyNumberFormat="1" applyFont="1" applyFill="1" applyBorder="1" applyAlignment="1" applyProtection="1">
      <alignment horizontal="right"/>
      <protection/>
    </xf>
    <xf numFmtId="181" fontId="32" fillId="0" borderId="137" xfId="26" applyNumberFormat="1" applyFont="1" applyFill="1" applyBorder="1" applyProtection="1">
      <alignment/>
      <protection/>
    </xf>
    <xf numFmtId="181" fontId="32" fillId="0" borderId="138" xfId="26" applyNumberFormat="1" applyFont="1" applyFill="1" applyBorder="1" applyAlignment="1" applyProtection="1">
      <alignment horizontal="right"/>
      <protection/>
    </xf>
    <xf numFmtId="181" fontId="32" fillId="0" borderId="160" xfId="26" applyNumberFormat="1" applyFont="1" applyFill="1" applyBorder="1" applyAlignment="1" applyProtection="1">
      <alignment horizontal="right"/>
      <protection/>
    </xf>
    <xf numFmtId="181" fontId="34" fillId="0" borderId="137" xfId="26" applyNumberFormat="1" applyFont="1" applyFill="1" applyBorder="1" applyProtection="1">
      <alignment/>
      <protection/>
    </xf>
    <xf numFmtId="181" fontId="34" fillId="0" borderId="138" xfId="26" applyNumberFormat="1" applyFont="1" applyFill="1" applyBorder="1" applyAlignment="1" applyProtection="1">
      <alignment horizontal="right"/>
      <protection/>
    </xf>
    <xf numFmtId="181" fontId="34" fillId="0" borderId="160" xfId="26" applyNumberFormat="1" applyFont="1" applyFill="1" applyBorder="1" applyAlignment="1" applyProtection="1">
      <alignment horizontal="right"/>
      <protection/>
    </xf>
    <xf numFmtId="181" fontId="0" fillId="0" borderId="138" xfId="26" applyNumberFormat="1" applyFont="1" applyFill="1" applyBorder="1" applyAlignment="1" applyProtection="1">
      <alignment horizontal="right"/>
      <protection/>
    </xf>
    <xf numFmtId="168" fontId="32" fillId="0" borderId="60" xfId="29" applyFont="1" applyFill="1" applyBorder="1" applyAlignment="1" applyProtection="1">
      <alignment horizontal="left"/>
      <protection hidden="1"/>
    </xf>
    <xf numFmtId="0" fontId="17" fillId="0" borderId="25" xfId="26" applyFont="1" applyFill="1" applyBorder="1" applyAlignment="1" applyProtection="1">
      <alignment/>
      <protection hidden="1"/>
    </xf>
    <xf numFmtId="168" fontId="0" fillId="0" borderId="27" xfId="29" applyFont="1" applyFill="1" applyBorder="1" applyAlignment="1" applyProtection="1">
      <alignment horizontal="left"/>
      <protection hidden="1"/>
    </xf>
    <xf numFmtId="0" fontId="17" fillId="0" borderId="27" xfId="26" applyFont="1" applyFill="1" applyBorder="1" applyAlignment="1" applyProtection="1">
      <alignment/>
      <protection hidden="1"/>
    </xf>
    <xf numFmtId="0" fontId="17" fillId="0" borderId="19" xfId="26" applyFont="1" applyFill="1" applyBorder="1" applyAlignment="1" applyProtection="1">
      <alignment/>
      <protection hidden="1"/>
    </xf>
    <xf numFmtId="168" fontId="32" fillId="0" borderId="27" xfId="29" applyFont="1" applyFill="1" applyBorder="1" applyAlignment="1" applyProtection="1">
      <alignment horizontal="left"/>
      <protection hidden="1"/>
    </xf>
    <xf numFmtId="0" fontId="0" fillId="0" borderId="27" xfId="26" applyFont="1" applyFill="1" applyBorder="1" applyAlignment="1" applyProtection="1">
      <alignment horizontal="left"/>
      <protection hidden="1"/>
    </xf>
    <xf numFmtId="49" fontId="0" fillId="0" borderId="60" xfId="26" applyNumberFormat="1" applyFont="1" applyFill="1" applyBorder="1" applyAlignment="1" applyProtection="1">
      <alignment horizontal="center"/>
      <protection hidden="1"/>
    </xf>
    <xf numFmtId="0" fontId="0" fillId="0" borderId="57" xfId="26" applyFont="1" applyFill="1" applyBorder="1" applyAlignment="1" applyProtection="1">
      <alignment horizontal="center"/>
      <protection hidden="1"/>
    </xf>
    <xf numFmtId="181" fontId="0" fillId="0" borderId="60" xfId="26" applyNumberFormat="1" applyFont="1" applyFill="1" applyBorder="1" applyAlignment="1" applyProtection="1">
      <alignment horizontal="right"/>
      <protection hidden="1"/>
    </xf>
    <xf numFmtId="0" fontId="0" fillId="0" borderId="59" xfId="26" applyFont="1" applyFill="1" applyBorder="1" applyAlignment="1" applyProtection="1">
      <alignment horizontal="center"/>
      <protection hidden="1"/>
    </xf>
    <xf numFmtId="181" fontId="0" fillId="0" borderId="61" xfId="26" applyNumberFormat="1" applyFont="1" applyFill="1" applyBorder="1" applyAlignment="1" applyProtection="1">
      <alignment horizontal="right"/>
      <protection hidden="1"/>
    </xf>
    <xf numFmtId="0" fontId="32" fillId="0" borderId="16" xfId="26" applyFont="1" applyFill="1" applyBorder="1" applyAlignment="1" applyProtection="1">
      <alignment horizontal="center"/>
      <protection hidden="1"/>
    </xf>
    <xf numFmtId="0" fontId="32" fillId="0" borderId="23" xfId="26" applyFont="1" applyFill="1" applyBorder="1" applyAlignment="1" applyProtection="1">
      <alignment horizontal="left"/>
      <protection hidden="1"/>
    </xf>
    <xf numFmtId="0" fontId="32" fillId="0" borderId="23" xfId="26" applyFont="1" applyFill="1" applyBorder="1" applyProtection="1">
      <alignment/>
      <protection hidden="1"/>
    </xf>
    <xf numFmtId="0" fontId="0" fillId="0" borderId="19" xfId="26" applyFont="1" applyFill="1" applyBorder="1" applyProtection="1">
      <alignment/>
      <protection hidden="1"/>
    </xf>
    <xf numFmtId="0" fontId="32" fillId="0" borderId="21" xfId="26" applyFont="1" applyFill="1" applyBorder="1" applyAlignment="1" applyProtection="1">
      <alignment horizontal="center"/>
      <protection hidden="1"/>
    </xf>
    <xf numFmtId="0" fontId="0" fillId="0" borderId="26" xfId="0" applyBorder="1" applyAlignment="1">
      <alignment horizontal="center"/>
    </xf>
    <xf numFmtId="168" fontId="0" fillId="0" borderId="30" xfId="0" applyNumberFormat="1" applyFont="1" applyFill="1" applyBorder="1" applyAlignment="1" applyProtection="1">
      <alignment horizontal="left"/>
      <protection hidden="1"/>
    </xf>
    <xf numFmtId="168" fontId="0" fillId="0" borderId="18" xfId="0" applyNumberFormat="1" applyFont="1" applyFill="1" applyBorder="1" applyAlignment="1" applyProtection="1">
      <alignment horizontal="left"/>
      <protection hidden="1"/>
    </xf>
    <xf numFmtId="168" fontId="0" fillId="0" borderId="19" xfId="0" applyNumberFormat="1" applyFont="1" applyFill="1" applyBorder="1" applyAlignment="1" applyProtection="1">
      <alignment horizontal="left"/>
      <protection hidden="1"/>
    </xf>
    <xf numFmtId="168" fontId="0" fillId="0" borderId="45" xfId="0" applyNumberFormat="1" applyFont="1" applyFill="1" applyBorder="1" applyAlignment="1" applyProtection="1">
      <alignment horizontal="left"/>
      <protection hidden="1"/>
    </xf>
    <xf numFmtId="168" fontId="0" fillId="0" borderId="23" xfId="0" applyNumberFormat="1" applyFont="1" applyFill="1" applyBorder="1" applyAlignment="1" applyProtection="1">
      <alignment horizontal="left"/>
      <protection hidden="1"/>
    </xf>
    <xf numFmtId="168" fontId="0" fillId="0" borderId="24" xfId="0" applyNumberFormat="1" applyFont="1" applyFill="1" applyBorder="1" applyAlignment="1" applyProtection="1">
      <alignment horizontal="left"/>
      <protection hidden="1"/>
    </xf>
    <xf numFmtId="0" fontId="17" fillId="0" borderId="26" xfId="26" applyFont="1" applyFill="1" applyBorder="1" applyAlignment="1" applyProtection="1">
      <alignment/>
      <protection hidden="1"/>
    </xf>
    <xf numFmtId="168" fontId="17" fillId="0" borderId="60" xfId="0" applyNumberFormat="1" applyFont="1" applyFill="1" applyBorder="1" applyAlignment="1" applyProtection="1">
      <alignment horizontal="left"/>
      <protection hidden="1"/>
    </xf>
    <xf numFmtId="168" fontId="17" fillId="0" borderId="25" xfId="0" applyNumberFormat="1" applyFont="1" applyFill="1" applyBorder="1" applyAlignment="1" applyProtection="1">
      <alignment horizontal="left"/>
      <protection hidden="1"/>
    </xf>
    <xf numFmtId="168" fontId="17" fillId="0" borderId="18" xfId="0" applyNumberFormat="1" applyFont="1" applyFill="1" applyBorder="1" applyAlignment="1" applyProtection="1">
      <alignment horizontal="left"/>
      <protection hidden="1"/>
    </xf>
    <xf numFmtId="168" fontId="32" fillId="0" borderId="61" xfId="29" applyFont="1" applyFill="1" applyBorder="1" applyAlignment="1" applyProtection="1">
      <alignment horizontal="left"/>
      <protection hidden="1"/>
    </xf>
    <xf numFmtId="168" fontId="17" fillId="0" borderId="19" xfId="0" applyNumberFormat="1" applyFont="1" applyFill="1" applyBorder="1" applyAlignment="1" applyProtection="1">
      <alignment horizontal="left"/>
      <protection hidden="1"/>
    </xf>
    <xf numFmtId="0" fontId="17" fillId="0" borderId="45" xfId="26" applyFont="1" applyFill="1" applyBorder="1" applyAlignment="1" applyProtection="1">
      <alignment/>
      <protection hidden="1"/>
    </xf>
    <xf numFmtId="168" fontId="17" fillId="0" borderId="61" xfId="0" applyNumberFormat="1" applyFont="1" applyFill="1" applyBorder="1" applyAlignment="1" applyProtection="1">
      <alignment horizontal="left"/>
      <protection hidden="1"/>
    </xf>
    <xf numFmtId="168" fontId="17" fillId="0" borderId="27" xfId="0" applyNumberFormat="1" applyFont="1" applyFill="1" applyBorder="1" applyAlignment="1" applyProtection="1">
      <alignment horizontal="left"/>
      <protection hidden="1"/>
    </xf>
    <xf numFmtId="0" fontId="17" fillId="0" borderId="28" xfId="26" applyFont="1" applyFill="1" applyBorder="1" applyAlignment="1" applyProtection="1">
      <alignment/>
      <protection hidden="1"/>
    </xf>
    <xf numFmtId="171" fontId="7" fillId="0" borderId="147" xfId="26" applyNumberFormat="1" applyFont="1" applyFill="1" applyBorder="1" applyAlignment="1" applyProtection="1">
      <alignment horizontal="right"/>
      <protection hidden="1"/>
    </xf>
    <xf numFmtId="168" fontId="0" fillId="0" borderId="100" xfId="29" applyFont="1" applyFill="1" applyBorder="1" applyAlignment="1" applyProtection="1">
      <alignment horizontal="left"/>
      <protection hidden="1"/>
    </xf>
    <xf numFmtId="168" fontId="0" fillId="0" borderId="62" xfId="29" applyFont="1" applyFill="1" applyBorder="1" applyAlignment="1" applyProtection="1">
      <alignment horizontal="left"/>
      <protection hidden="1"/>
    </xf>
    <xf numFmtId="168" fontId="0" fillId="0" borderId="60" xfId="0" applyNumberFormat="1" applyFont="1" applyFill="1" applyBorder="1" applyAlignment="1" applyProtection="1">
      <alignment horizontal="left"/>
      <protection hidden="1"/>
    </xf>
    <xf numFmtId="168" fontId="0" fillId="0" borderId="25" xfId="0" applyNumberFormat="1" applyFont="1" applyFill="1" applyBorder="1" applyAlignment="1" applyProtection="1">
      <alignment horizontal="left"/>
      <protection hidden="1"/>
    </xf>
    <xf numFmtId="168" fontId="0" fillId="0" borderId="26" xfId="0" applyNumberFormat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170" fontId="0" fillId="2" borderId="62" xfId="0" applyNumberFormat="1" applyFont="1" applyFill="1" applyBorder="1" applyAlignment="1" applyProtection="1">
      <alignment horizontal="left" vertical="center"/>
      <protection hidden="1"/>
    </xf>
    <xf numFmtId="0" fontId="0" fillId="0" borderId="27" xfId="0" applyFont="1" applyBorder="1" applyAlignment="1">
      <alignment horizontal="left"/>
    </xf>
    <xf numFmtId="190" fontId="7" fillId="2" borderId="146" xfId="26" applyNumberFormat="1" applyFont="1" applyFill="1" applyBorder="1" applyAlignment="1" applyProtection="1">
      <alignment horizontal="center"/>
      <protection hidden="1"/>
    </xf>
    <xf numFmtId="168" fontId="17" fillId="0" borderId="30" xfId="0" applyNumberFormat="1" applyFont="1" applyFill="1" applyBorder="1" applyAlignment="1" applyProtection="1">
      <alignment horizontal="left"/>
      <protection hidden="1"/>
    </xf>
    <xf numFmtId="0" fontId="17" fillId="0" borderId="24" xfId="26" applyFont="1" applyFill="1" applyBorder="1" applyAlignment="1" applyProtection="1">
      <alignment/>
      <protection hidden="1"/>
    </xf>
    <xf numFmtId="0" fontId="0" fillId="0" borderId="26" xfId="0" applyBorder="1" applyAlignment="1">
      <alignment horizontal="left"/>
    </xf>
    <xf numFmtId="168" fontId="56" fillId="0" borderId="30" xfId="0" applyNumberFormat="1" applyFont="1" applyFill="1" applyBorder="1" applyAlignment="1" applyProtection="1">
      <alignment horizontal="left"/>
      <protection hidden="1"/>
    </xf>
    <xf numFmtId="181" fontId="32" fillId="0" borderId="30" xfId="26" applyNumberFormat="1" applyFont="1" applyFill="1" applyBorder="1" applyAlignment="1" applyProtection="1">
      <alignment horizontal="right"/>
      <protection hidden="1"/>
    </xf>
    <xf numFmtId="0" fontId="24" fillId="2" borderId="18" xfId="26" applyFont="1" applyFill="1" applyBorder="1" applyAlignment="1" applyProtection="1">
      <alignment horizontal="center"/>
      <protection hidden="1"/>
    </xf>
    <xf numFmtId="0" fontId="24" fillId="2" borderId="20" xfId="26" applyFont="1" applyFill="1" applyBorder="1" applyAlignment="1" applyProtection="1">
      <alignment horizontal="center"/>
      <protection hidden="1"/>
    </xf>
    <xf numFmtId="1" fontId="7" fillId="0" borderId="68" xfId="26" applyNumberFormat="1" applyFont="1" applyFill="1" applyBorder="1" applyAlignment="1" applyProtection="1">
      <alignment horizontal="center"/>
      <protection hidden="1"/>
    </xf>
    <xf numFmtId="3" fontId="7" fillId="2" borderId="153" xfId="26" applyNumberFormat="1" applyFont="1" applyFill="1" applyBorder="1" applyAlignment="1" applyProtection="1">
      <alignment horizontal="right"/>
      <protection hidden="1"/>
    </xf>
    <xf numFmtId="3" fontId="7" fillId="2" borderId="151" xfId="26" applyNumberFormat="1" applyFont="1" applyFill="1" applyBorder="1" applyAlignment="1" applyProtection="1">
      <alignment horizontal="right"/>
      <protection hidden="1"/>
    </xf>
    <xf numFmtId="173" fontId="7" fillId="2" borderId="146" xfId="26" applyNumberFormat="1" applyFont="1" applyFill="1" applyBorder="1" applyAlignment="1" applyProtection="1">
      <alignment horizontal="right"/>
      <protection hidden="1"/>
    </xf>
    <xf numFmtId="168" fontId="17" fillId="0" borderId="42" xfId="0" applyNumberFormat="1" applyFont="1" applyFill="1" applyBorder="1" applyAlignment="1" applyProtection="1">
      <alignment horizontal="left"/>
      <protection hidden="1"/>
    </xf>
    <xf numFmtId="0" fontId="0" fillId="2" borderId="191" xfId="26" applyFont="1" applyFill="1" applyBorder="1" applyAlignment="1" applyProtection="1">
      <alignment horizontal="center"/>
      <protection hidden="1"/>
    </xf>
    <xf numFmtId="0" fontId="0" fillId="0" borderId="11" xfId="26" applyFont="1" applyFill="1" applyBorder="1" applyAlignment="1" applyProtection="1">
      <alignment horizontal="center"/>
      <protection hidden="1"/>
    </xf>
    <xf numFmtId="0" fontId="7" fillId="0" borderId="11" xfId="26" applyFont="1" applyFill="1" applyBorder="1" applyAlignment="1" applyProtection="1">
      <alignment horizontal="left"/>
      <protection hidden="1"/>
    </xf>
    <xf numFmtId="0" fontId="7" fillId="0" borderId="11" xfId="26" applyFont="1" applyFill="1" applyBorder="1" applyProtection="1">
      <alignment/>
      <protection hidden="1"/>
    </xf>
    <xf numFmtId="0" fontId="0" fillId="0" borderId="10" xfId="26" applyFont="1" applyFill="1" applyBorder="1" applyAlignment="1" applyProtection="1">
      <alignment horizontal="center"/>
      <protection hidden="1"/>
    </xf>
    <xf numFmtId="168" fontId="56" fillId="0" borderId="23" xfId="0" applyNumberFormat="1" applyFont="1" applyFill="1" applyBorder="1" applyAlignment="1" applyProtection="1">
      <alignment horizontal="left"/>
      <protection hidden="1"/>
    </xf>
    <xf numFmtId="168" fontId="56" fillId="0" borderId="24" xfId="0" applyNumberFormat="1" applyFont="1" applyFill="1" applyBorder="1" applyAlignment="1" applyProtection="1">
      <alignment horizontal="left"/>
      <protection hidden="1"/>
    </xf>
    <xf numFmtId="0" fontId="17" fillId="0" borderId="23" xfId="26" applyFont="1" applyFill="1" applyBorder="1" applyAlignment="1" applyProtection="1">
      <alignment/>
      <protection hidden="1"/>
    </xf>
    <xf numFmtId="0" fontId="56" fillId="2" borderId="47" xfId="26" applyFont="1" applyFill="1" applyBorder="1" applyAlignment="1" applyProtection="1">
      <alignment horizontal="center"/>
      <protection hidden="1"/>
    </xf>
    <xf numFmtId="0" fontId="17" fillId="2" borderId="27" xfId="26" applyFont="1" applyFill="1" applyBorder="1" applyAlignment="1" applyProtection="1">
      <alignment horizontal="center" vertical="justify"/>
      <protection hidden="1"/>
    </xf>
    <xf numFmtId="0" fontId="56" fillId="2" borderId="77" xfId="26" applyFont="1" applyFill="1" applyBorder="1" applyAlignment="1" applyProtection="1">
      <alignment horizontal="center"/>
      <protection hidden="1"/>
    </xf>
    <xf numFmtId="173" fontId="7" fillId="2" borderId="152" xfId="26" applyNumberFormat="1" applyFont="1" applyFill="1" applyBorder="1" applyAlignment="1" applyProtection="1">
      <alignment horizontal="right"/>
      <protection hidden="1"/>
    </xf>
    <xf numFmtId="173" fontId="7" fillId="2" borderId="151" xfId="26" applyNumberFormat="1" applyFont="1" applyFill="1" applyBorder="1" applyAlignment="1" applyProtection="1">
      <alignment horizontal="right"/>
      <protection hidden="1"/>
    </xf>
    <xf numFmtId="2" fontId="7" fillId="0" borderId="153" xfId="26" applyNumberFormat="1" applyFont="1" applyFill="1" applyBorder="1" applyAlignment="1" applyProtection="1">
      <alignment horizontal="right"/>
      <protection hidden="1"/>
    </xf>
    <xf numFmtId="2" fontId="7" fillId="0" borderId="154" xfId="26" applyNumberFormat="1" applyFont="1" applyFill="1" applyBorder="1" applyAlignment="1" applyProtection="1">
      <alignment horizontal="right"/>
      <protection hidden="1"/>
    </xf>
    <xf numFmtId="2" fontId="7" fillId="0" borderId="192" xfId="26" applyNumberFormat="1" applyFont="1" applyFill="1" applyBorder="1" applyAlignment="1" applyProtection="1">
      <alignment horizontal="right"/>
      <protection hidden="1"/>
    </xf>
    <xf numFmtId="0" fontId="0" fillId="0" borderId="16" xfId="26" applyFont="1" applyFill="1" applyBorder="1" applyAlignment="1" applyProtection="1">
      <alignment horizontal="center"/>
      <protection hidden="1"/>
    </xf>
    <xf numFmtId="0" fontId="32" fillId="2" borderId="60" xfId="26" applyFont="1" applyFill="1" applyBorder="1" applyAlignment="1" applyProtection="1">
      <alignment horizontal="left"/>
      <protection hidden="1"/>
    </xf>
    <xf numFmtId="3" fontId="7" fillId="2" borderId="149" xfId="26" applyNumberFormat="1" applyFont="1" applyFill="1" applyBorder="1" applyAlignment="1" applyProtection="1">
      <alignment horizontal="right"/>
      <protection hidden="1"/>
    </xf>
    <xf numFmtId="181" fontId="0" fillId="0" borderId="0" xfId="26" applyNumberFormat="1" applyFont="1" applyFill="1" applyBorder="1" applyAlignment="1" applyProtection="1">
      <alignment horizontal="right"/>
      <protection hidden="1"/>
    </xf>
    <xf numFmtId="181" fontId="9" fillId="0" borderId="23" xfId="26" applyNumberFormat="1" applyFont="1" applyFill="1" applyBorder="1" applyAlignment="1" applyProtection="1">
      <alignment horizontal="left" vertical="center"/>
      <protection hidden="1"/>
    </xf>
    <xf numFmtId="181" fontId="9" fillId="0" borderId="127" xfId="26" applyNumberFormat="1" applyFont="1" applyFill="1" applyBorder="1" applyAlignment="1" applyProtection="1">
      <alignment horizontal="left" vertical="center"/>
      <protection hidden="1" locked="0"/>
    </xf>
    <xf numFmtId="0" fontId="65" fillId="2" borderId="30" xfId="0" applyFont="1" applyFill="1" applyBorder="1" applyAlignment="1" applyProtection="1">
      <alignment/>
      <protection hidden="1"/>
    </xf>
    <xf numFmtId="0" fontId="66" fillId="2" borderId="23" xfId="0" applyFont="1" applyFill="1" applyBorder="1" applyAlignment="1" applyProtection="1">
      <alignment/>
      <protection hidden="1"/>
    </xf>
    <xf numFmtId="0" fontId="65" fillId="2" borderId="18" xfId="0" applyFont="1" applyFill="1" applyBorder="1" applyAlignment="1" applyProtection="1">
      <alignment/>
      <protection hidden="1"/>
    </xf>
    <xf numFmtId="0" fontId="66" fillId="2" borderId="19" xfId="0" applyFont="1" applyFill="1" applyBorder="1" applyAlignment="1" applyProtection="1">
      <alignment/>
      <protection hidden="1"/>
    </xf>
    <xf numFmtId="0" fontId="65" fillId="2" borderId="18" xfId="26" applyFont="1" applyFill="1" applyBorder="1" applyAlignment="1" applyProtection="1">
      <alignment/>
      <protection hidden="1"/>
    </xf>
    <xf numFmtId="179" fontId="9" fillId="2" borderId="72" xfId="26" applyNumberFormat="1" applyFont="1" applyFill="1" applyBorder="1" applyAlignment="1" applyProtection="1">
      <alignment shrinkToFit="1"/>
      <protection locked="0"/>
    </xf>
    <xf numFmtId="179" fontId="0" fillId="2" borderId="12" xfId="26" applyNumberFormat="1" applyFont="1" applyFill="1" applyBorder="1" applyAlignment="1" applyProtection="1">
      <alignment shrinkToFit="1"/>
      <protection locked="0"/>
    </xf>
    <xf numFmtId="179" fontId="0" fillId="2" borderId="82" xfId="26" applyNumberFormat="1" applyFont="1" applyFill="1" applyBorder="1" applyAlignment="1" applyProtection="1">
      <alignment shrinkToFit="1"/>
      <protection locked="0"/>
    </xf>
    <xf numFmtId="179" fontId="9" fillId="2" borderId="82" xfId="26" applyNumberFormat="1" applyFont="1" applyFill="1" applyBorder="1" applyAlignment="1" applyProtection="1">
      <alignment shrinkToFit="1"/>
      <protection locked="0"/>
    </xf>
    <xf numFmtId="179" fontId="9" fillId="2" borderId="81" xfId="26" applyNumberFormat="1" applyFont="1" applyFill="1" applyBorder="1" applyAlignment="1" applyProtection="1">
      <alignment shrinkToFit="1"/>
      <protection locked="0"/>
    </xf>
    <xf numFmtId="179" fontId="9" fillId="2" borderId="193" xfId="26" applyNumberFormat="1" applyFont="1" applyFill="1" applyBorder="1" applyAlignment="1" applyProtection="1">
      <alignment shrinkToFit="1"/>
      <protection locked="0"/>
    </xf>
    <xf numFmtId="179" fontId="7" fillId="6" borderId="193" xfId="26" applyNumberFormat="1" applyFont="1" applyFill="1" applyBorder="1" applyAlignment="1" applyProtection="1">
      <alignment shrinkToFit="1"/>
      <protection/>
    </xf>
    <xf numFmtId="179" fontId="7" fillId="6" borderId="43" xfId="26" applyNumberFormat="1" applyFont="1" applyFill="1" applyBorder="1" applyAlignment="1" applyProtection="1">
      <alignment shrinkToFit="1"/>
      <protection/>
    </xf>
    <xf numFmtId="179" fontId="7" fillId="6" borderId="48" xfId="26" applyNumberFormat="1" applyFont="1" applyFill="1" applyBorder="1" applyAlignment="1" applyProtection="1">
      <alignment shrinkToFit="1"/>
      <protection/>
    </xf>
    <xf numFmtId="179" fontId="9" fillId="2" borderId="35" xfId="26" applyNumberFormat="1" applyFont="1" applyFill="1" applyBorder="1" applyAlignment="1" applyProtection="1">
      <alignment shrinkToFit="1"/>
      <protection locked="0"/>
    </xf>
    <xf numFmtId="179" fontId="7" fillId="6" borderId="71" xfId="26" applyNumberFormat="1" applyFont="1" applyFill="1" applyBorder="1" applyAlignment="1" applyProtection="1">
      <alignment shrinkToFit="1"/>
      <protection/>
    </xf>
    <xf numFmtId="179" fontId="18" fillId="0" borderId="45" xfId="0" applyNumberFormat="1" applyFont="1" applyFill="1" applyBorder="1" applyAlignment="1" applyProtection="1">
      <alignment shrinkToFit="1"/>
      <protection locked="0"/>
    </xf>
    <xf numFmtId="179" fontId="18" fillId="2" borderId="45" xfId="0" applyNumberFormat="1" applyFont="1" applyFill="1" applyBorder="1" applyAlignment="1" applyProtection="1">
      <alignment shrinkToFit="1"/>
      <protection locked="0"/>
    </xf>
    <xf numFmtId="179" fontId="18" fillId="2" borderId="54" xfId="0" applyNumberFormat="1" applyFont="1" applyFill="1" applyBorder="1" applyAlignment="1" applyProtection="1">
      <alignment shrinkToFit="1"/>
      <protection locked="0"/>
    </xf>
    <xf numFmtId="179" fontId="7" fillId="6" borderId="194" xfId="26" applyNumberFormat="1" applyFont="1" applyFill="1" applyBorder="1" applyAlignment="1" applyProtection="1">
      <alignment shrinkToFit="1"/>
      <protection/>
    </xf>
    <xf numFmtId="179" fontId="18" fillId="0" borderId="12" xfId="0" applyNumberFormat="1" applyFont="1" applyFill="1" applyBorder="1" applyAlignment="1" applyProtection="1">
      <alignment shrinkToFit="1"/>
      <protection locked="0"/>
    </xf>
    <xf numFmtId="179" fontId="9" fillId="2" borderId="73" xfId="26" applyNumberFormat="1" applyFont="1" applyFill="1" applyBorder="1" applyAlignment="1" applyProtection="1">
      <alignment shrinkToFit="1"/>
      <protection locked="0"/>
    </xf>
    <xf numFmtId="179" fontId="9" fillId="2" borderId="42" xfId="26" applyNumberFormat="1" applyFont="1" applyFill="1" applyBorder="1" applyAlignment="1" applyProtection="1">
      <alignment shrinkToFit="1"/>
      <protection locked="0"/>
    </xf>
    <xf numFmtId="179" fontId="9" fillId="2" borderId="43" xfId="26" applyNumberFormat="1" applyFont="1" applyFill="1" applyBorder="1" applyAlignment="1" applyProtection="1">
      <alignment shrinkToFit="1"/>
      <protection locked="0"/>
    </xf>
    <xf numFmtId="179" fontId="9" fillId="2" borderId="75" xfId="26" applyNumberFormat="1" applyFont="1" applyFill="1" applyBorder="1" applyAlignment="1" applyProtection="1">
      <alignment shrinkToFit="1"/>
      <protection locked="0"/>
    </xf>
    <xf numFmtId="179" fontId="9" fillId="2" borderId="57" xfId="26" applyNumberFormat="1" applyFont="1" applyFill="1" applyBorder="1" applyAlignment="1" applyProtection="1">
      <alignment shrinkToFit="1"/>
      <protection locked="0"/>
    </xf>
    <xf numFmtId="179" fontId="9" fillId="2" borderId="195" xfId="26" applyNumberFormat="1" applyFont="1" applyFill="1" applyBorder="1" applyAlignment="1" applyProtection="1">
      <alignment shrinkToFit="1"/>
      <protection locked="0"/>
    </xf>
    <xf numFmtId="179" fontId="9" fillId="2" borderId="99" xfId="26" applyNumberFormat="1" applyFont="1" applyFill="1" applyBorder="1" applyAlignment="1" applyProtection="1">
      <alignment shrinkToFit="1"/>
      <protection locked="0"/>
    </xf>
    <xf numFmtId="179" fontId="31" fillId="2" borderId="75" xfId="26" applyNumberFormat="1" applyFont="1" applyFill="1" applyBorder="1" applyAlignment="1" applyProtection="1">
      <alignment shrinkToFit="1"/>
      <protection locked="0"/>
    </xf>
    <xf numFmtId="179" fontId="32" fillId="2" borderId="57" xfId="26" applyNumberFormat="1" applyFont="1" applyFill="1" applyBorder="1" applyAlignment="1" applyProtection="1">
      <alignment shrinkToFit="1"/>
      <protection locked="0"/>
    </xf>
    <xf numFmtId="179" fontId="31" fillId="2" borderId="195" xfId="26" applyNumberFormat="1" applyFont="1" applyFill="1" applyBorder="1" applyAlignment="1" applyProtection="1">
      <alignment shrinkToFit="1"/>
      <protection locked="0"/>
    </xf>
    <xf numFmtId="179" fontId="9" fillId="2" borderId="47" xfId="26" applyNumberFormat="1" applyFont="1" applyFill="1" applyBorder="1" applyAlignment="1" applyProtection="1">
      <alignment shrinkToFit="1"/>
      <protection locked="0"/>
    </xf>
    <xf numFmtId="179" fontId="9" fillId="2" borderId="77" xfId="26" applyNumberFormat="1" applyFont="1" applyFill="1" applyBorder="1" applyAlignment="1" applyProtection="1">
      <alignment shrinkToFit="1"/>
      <protection locked="0"/>
    </xf>
    <xf numFmtId="179" fontId="9" fillId="2" borderId="59" xfId="26" applyNumberFormat="1" applyFont="1" applyFill="1" applyBorder="1" applyAlignment="1" applyProtection="1">
      <alignment horizontal="right" shrinkToFit="1"/>
      <protection locked="0"/>
    </xf>
    <xf numFmtId="179" fontId="9" fillId="2" borderId="59" xfId="26" applyNumberFormat="1" applyFont="1" applyFill="1" applyBorder="1" applyAlignment="1" applyProtection="1">
      <alignment shrinkToFit="1"/>
      <protection locked="0"/>
    </xf>
    <xf numFmtId="179" fontId="9" fillId="2" borderId="196" xfId="26" applyNumberFormat="1" applyFont="1" applyFill="1" applyBorder="1" applyAlignment="1" applyProtection="1">
      <alignment shrinkToFit="1"/>
      <protection locked="0"/>
    </xf>
    <xf numFmtId="179" fontId="9" fillId="2" borderId="50" xfId="26" applyNumberFormat="1" applyFont="1" applyFill="1" applyBorder="1" applyAlignment="1" applyProtection="1">
      <alignment shrinkToFit="1"/>
      <protection locked="0"/>
    </xf>
    <xf numFmtId="179" fontId="9" fillId="2" borderId="68" xfId="0" applyNumberFormat="1" applyFont="1" applyFill="1" applyBorder="1" applyAlignment="1" applyProtection="1">
      <alignment shrinkToFit="1"/>
      <protection locked="0"/>
    </xf>
    <xf numFmtId="179" fontId="18" fillId="2" borderId="68" xfId="0" applyNumberFormat="1" applyFont="1" applyFill="1" applyBorder="1" applyAlignment="1" applyProtection="1">
      <alignment shrinkToFit="1"/>
      <protection locked="0"/>
    </xf>
    <xf numFmtId="179" fontId="9" fillId="2" borderId="197" xfId="26" applyNumberFormat="1" applyFont="1" applyFill="1" applyBorder="1" applyAlignment="1" applyProtection="1">
      <alignment shrinkToFit="1"/>
      <protection locked="0"/>
    </xf>
    <xf numFmtId="179" fontId="9" fillId="2" borderId="51" xfId="26" applyNumberFormat="1" applyFont="1" applyFill="1" applyBorder="1" applyAlignment="1" applyProtection="1">
      <alignment shrinkToFit="1"/>
      <protection locked="0"/>
    </xf>
    <xf numFmtId="179" fontId="9" fillId="2" borderId="198" xfId="26" applyNumberFormat="1" applyFont="1" applyFill="1" applyBorder="1" applyAlignment="1" applyProtection="1">
      <alignment shrinkToFit="1"/>
      <protection locked="0"/>
    </xf>
    <xf numFmtId="179" fontId="9" fillId="2" borderId="199" xfId="26" applyNumberFormat="1" applyFont="1" applyFill="1" applyBorder="1" applyAlignment="1" applyProtection="1">
      <alignment shrinkToFit="1"/>
      <protection locked="0"/>
    </xf>
    <xf numFmtId="179" fontId="9" fillId="2" borderId="200" xfId="26" applyNumberFormat="1" applyFont="1" applyFill="1" applyBorder="1" applyAlignment="1" applyProtection="1">
      <alignment shrinkToFit="1"/>
      <protection locked="0"/>
    </xf>
    <xf numFmtId="179" fontId="8" fillId="5" borderId="201" xfId="26" applyNumberFormat="1" applyFont="1" applyFill="1" applyBorder="1" applyAlignment="1" applyProtection="1">
      <alignment shrinkToFit="1"/>
      <protection/>
    </xf>
    <xf numFmtId="179" fontId="8" fillId="5" borderId="123" xfId="26" applyNumberFormat="1" applyFont="1" applyFill="1" applyBorder="1" applyAlignment="1" applyProtection="1">
      <alignment shrinkToFit="1"/>
      <protection/>
    </xf>
    <xf numFmtId="179" fontId="8" fillId="5" borderId="178" xfId="26" applyNumberFormat="1" applyFont="1" applyFill="1" applyBorder="1" applyAlignment="1" applyProtection="1">
      <alignment shrinkToFit="1"/>
      <protection/>
    </xf>
    <xf numFmtId="179" fontId="0" fillId="2" borderId="72" xfId="26" applyNumberFormat="1" applyFont="1" applyFill="1" applyBorder="1" applyAlignment="1" applyProtection="1">
      <alignment shrinkToFit="1"/>
      <protection locked="0"/>
    </xf>
    <xf numFmtId="179" fontId="0" fillId="2" borderId="81" xfId="26" applyNumberFormat="1" applyFont="1" applyFill="1" applyBorder="1" applyAlignment="1" applyProtection="1">
      <alignment shrinkToFit="1"/>
      <protection locked="0"/>
    </xf>
    <xf numFmtId="179" fontId="0" fillId="2" borderId="202" xfId="26" applyNumberFormat="1" applyFont="1" applyFill="1" applyBorder="1" applyAlignment="1" applyProtection="1">
      <alignment shrinkToFit="1"/>
      <protection locked="0"/>
    </xf>
    <xf numFmtId="179" fontId="9" fillId="2" borderId="12" xfId="26" applyNumberFormat="1" applyFont="1" applyFill="1" applyBorder="1" applyAlignment="1" applyProtection="1">
      <alignment shrinkToFit="1"/>
      <protection locked="0"/>
    </xf>
    <xf numFmtId="179" fontId="24" fillId="6" borderId="58" xfId="26" applyNumberFormat="1" applyFont="1" applyFill="1" applyBorder="1" applyAlignment="1" applyProtection="1">
      <alignment shrinkToFit="1"/>
      <protection/>
    </xf>
    <xf numFmtId="179" fontId="24" fillId="6" borderId="80" xfId="26" applyNumberFormat="1" applyFont="1" applyFill="1" applyBorder="1" applyAlignment="1" applyProtection="1">
      <alignment shrinkToFit="1"/>
      <protection/>
    </xf>
    <xf numFmtId="179" fontId="24" fillId="6" borderId="70" xfId="26" applyNumberFormat="1" applyFont="1" applyFill="1" applyBorder="1" applyAlignment="1" applyProtection="1">
      <alignment shrinkToFit="1"/>
      <protection/>
    </xf>
    <xf numFmtId="179" fontId="24" fillId="6" borderId="69" xfId="26" applyNumberFormat="1" applyFont="1" applyFill="1" applyBorder="1" applyAlignment="1" applyProtection="1">
      <alignment shrinkToFit="1"/>
      <protection/>
    </xf>
    <xf numFmtId="179" fontId="24" fillId="6" borderId="4" xfId="26" applyNumberFormat="1" applyFont="1" applyFill="1" applyBorder="1" applyAlignment="1" applyProtection="1">
      <alignment shrinkToFit="1"/>
      <protection/>
    </xf>
    <xf numFmtId="179" fontId="7" fillId="6" borderId="4" xfId="26" applyNumberFormat="1" applyFont="1" applyFill="1" applyBorder="1" applyAlignment="1" applyProtection="1">
      <alignment shrinkToFit="1"/>
      <protection/>
    </xf>
    <xf numFmtId="179" fontId="9" fillId="2" borderId="64" xfId="26" applyNumberFormat="1" applyFont="1" applyFill="1" applyBorder="1" applyAlignment="1" applyProtection="1">
      <alignment shrinkToFit="1"/>
      <protection locked="0"/>
    </xf>
    <xf numFmtId="179" fontId="45" fillId="0" borderId="0" xfId="28" applyNumberFormat="1" applyFont="1" applyFill="1" applyBorder="1" applyAlignment="1" applyProtection="1">
      <alignment shrinkToFit="1"/>
      <protection/>
    </xf>
    <xf numFmtId="179" fontId="31" fillId="2" borderId="72" xfId="29" applyNumberFormat="1" applyFont="1" applyFill="1" applyBorder="1" applyAlignment="1" applyProtection="1">
      <alignment shrinkToFit="1"/>
      <protection locked="0"/>
    </xf>
    <xf numFmtId="179" fontId="0" fillId="2" borderId="172" xfId="29" applyNumberFormat="1" applyFont="1" applyFill="1" applyBorder="1" applyAlignment="1" applyProtection="1">
      <alignment shrinkToFit="1"/>
      <protection locked="0"/>
    </xf>
    <xf numFmtId="179" fontId="0" fillId="2" borderId="35" xfId="29" applyNumberFormat="1" applyFont="1" applyFill="1" applyBorder="1" applyAlignment="1" applyProtection="1">
      <alignment shrinkToFit="1"/>
      <protection locked="0"/>
    </xf>
    <xf numFmtId="179" fontId="37" fillId="6" borderId="71" xfId="29" applyNumberFormat="1" applyFont="1" applyFill="1" applyBorder="1" applyAlignment="1" applyProtection="1">
      <alignment shrinkToFit="1"/>
      <protection/>
    </xf>
    <xf numFmtId="179" fontId="9" fillId="2" borderId="72" xfId="29" applyNumberFormat="1" applyFont="1" applyFill="1" applyBorder="1" applyAlignment="1" applyProtection="1">
      <alignment shrinkToFit="1"/>
      <protection locked="0"/>
    </xf>
    <xf numFmtId="179" fontId="9" fillId="2" borderId="172" xfId="29" applyNumberFormat="1" applyFont="1" applyFill="1" applyBorder="1" applyAlignment="1" applyProtection="1">
      <alignment shrinkToFit="1"/>
      <protection locked="0"/>
    </xf>
    <xf numFmtId="179" fontId="9" fillId="2" borderId="82" xfId="29" applyNumberFormat="1" applyFont="1" applyFill="1" applyBorder="1" applyAlignment="1" applyProtection="1">
      <alignment shrinkToFit="1"/>
      <protection locked="0"/>
    </xf>
    <xf numFmtId="179" fontId="9" fillId="2" borderId="81" xfId="29" applyNumberFormat="1" applyFont="1" applyFill="1" applyBorder="1" applyAlignment="1" applyProtection="1">
      <alignment shrinkToFit="1"/>
      <protection locked="0"/>
    </xf>
    <xf numFmtId="179" fontId="9" fillId="2" borderId="35" xfId="29" applyNumberFormat="1" applyFont="1" applyFill="1" applyBorder="1" applyAlignment="1" applyProtection="1">
      <alignment shrinkToFit="1"/>
      <protection locked="0"/>
    </xf>
    <xf numFmtId="179" fontId="8" fillId="6" borderId="66" xfId="29" applyNumberFormat="1" applyFont="1" applyFill="1" applyBorder="1" applyAlignment="1" applyProtection="1">
      <alignment shrinkToFit="1"/>
      <protection/>
    </xf>
    <xf numFmtId="179" fontId="9" fillId="2" borderId="73" xfId="29" applyNumberFormat="1" applyFont="1" applyFill="1" applyBorder="1" applyAlignment="1" applyProtection="1">
      <alignment shrinkToFit="1"/>
      <protection locked="0"/>
    </xf>
    <xf numFmtId="179" fontId="9" fillId="2" borderId="97" xfId="29" applyNumberFormat="1" applyFont="1" applyFill="1" applyBorder="1" applyAlignment="1" applyProtection="1">
      <alignment shrinkToFit="1"/>
      <protection locked="0"/>
    </xf>
    <xf numFmtId="179" fontId="9" fillId="2" borderId="42" xfId="29" applyNumberFormat="1" applyFont="1" applyFill="1" applyBorder="1" applyAlignment="1" applyProtection="1">
      <alignment shrinkToFit="1"/>
      <protection locked="0"/>
    </xf>
    <xf numFmtId="179" fontId="9" fillId="2" borderId="30" xfId="29" applyNumberFormat="1" applyFont="1" applyFill="1" applyBorder="1" applyAlignment="1" applyProtection="1">
      <alignment shrinkToFit="1"/>
      <protection locked="0"/>
    </xf>
    <xf numFmtId="179" fontId="8" fillId="6" borderId="49" xfId="29" applyNumberFormat="1" applyFont="1" applyFill="1" applyBorder="1" applyAlignment="1" applyProtection="1">
      <alignment shrinkToFit="1"/>
      <protection/>
    </xf>
    <xf numFmtId="179" fontId="9" fillId="2" borderId="77" xfId="29" applyNumberFormat="1" applyFont="1" applyFill="1" applyBorder="1" applyAlignment="1" applyProtection="1">
      <alignment shrinkToFit="1"/>
      <protection locked="0"/>
    </xf>
    <xf numFmtId="179" fontId="9" fillId="2" borderId="102" xfId="29" applyNumberFormat="1" applyFont="1" applyFill="1" applyBorder="1" applyAlignment="1" applyProtection="1">
      <alignment shrinkToFit="1"/>
      <protection locked="0"/>
    </xf>
    <xf numFmtId="179" fontId="9" fillId="2" borderId="59" xfId="29" applyNumberFormat="1" applyFont="1" applyFill="1" applyBorder="1" applyAlignment="1" applyProtection="1">
      <alignment shrinkToFit="1"/>
      <protection locked="0"/>
    </xf>
    <xf numFmtId="179" fontId="9" fillId="2" borderId="61" xfId="29" applyNumberFormat="1" applyFont="1" applyFill="1" applyBorder="1" applyAlignment="1" applyProtection="1">
      <alignment shrinkToFit="1"/>
      <protection locked="0"/>
    </xf>
    <xf numFmtId="179" fontId="8" fillId="6" borderId="14" xfId="29" applyNumberFormat="1" applyFont="1" applyFill="1" applyBorder="1" applyAlignment="1" applyProtection="1">
      <alignment shrinkToFit="1"/>
      <protection/>
    </xf>
    <xf numFmtId="179" fontId="8" fillId="6" borderId="172" xfId="29" applyNumberFormat="1" applyFont="1" applyFill="1" applyBorder="1" applyAlignment="1" applyProtection="1">
      <alignment shrinkToFit="1"/>
      <protection/>
    </xf>
    <xf numFmtId="179" fontId="8" fillId="6" borderId="82" xfId="29" applyNumberFormat="1" applyFont="1" applyFill="1" applyBorder="1" applyAlignment="1" applyProtection="1">
      <alignment shrinkToFit="1"/>
      <protection/>
    </xf>
    <xf numFmtId="179" fontId="8" fillId="6" borderId="81" xfId="29" applyNumberFormat="1" applyFont="1" applyFill="1" applyBorder="1" applyAlignment="1" applyProtection="1">
      <alignment shrinkToFit="1"/>
      <protection/>
    </xf>
    <xf numFmtId="179" fontId="8" fillId="6" borderId="13" xfId="29" applyNumberFormat="1" applyFont="1" applyFill="1" applyBorder="1" applyAlignment="1" applyProtection="1">
      <alignment shrinkToFit="1"/>
      <protection/>
    </xf>
    <xf numFmtId="179" fontId="8" fillId="6" borderId="71" xfId="29" applyNumberFormat="1" applyFont="1" applyFill="1" applyBorder="1" applyAlignment="1" applyProtection="1">
      <alignment shrinkToFit="1"/>
      <protection/>
    </xf>
    <xf numFmtId="179" fontId="9" fillId="2" borderId="171" xfId="26" applyNumberFormat="1" applyFont="1" applyFill="1" applyBorder="1" applyAlignment="1" applyProtection="1">
      <alignment shrinkToFit="1"/>
      <protection/>
    </xf>
    <xf numFmtId="179" fontId="9" fillId="2" borderId="47" xfId="26" applyNumberFormat="1" applyFont="1" applyFill="1" applyBorder="1" applyAlignment="1" applyProtection="1">
      <alignment shrinkToFit="1"/>
      <protection/>
    </xf>
    <xf numFmtId="179" fontId="9" fillId="2" borderId="203" xfId="26" applyNumberFormat="1" applyFont="1" applyFill="1" applyBorder="1" applyAlignment="1" applyProtection="1">
      <alignment shrinkToFit="1"/>
      <protection/>
    </xf>
    <xf numFmtId="179" fontId="8" fillId="6" borderId="76" xfId="29" applyNumberFormat="1" applyFont="1" applyFill="1" applyBorder="1" applyAlignment="1" applyProtection="1">
      <alignment shrinkToFit="1"/>
      <protection/>
    </xf>
    <xf numFmtId="179" fontId="9" fillId="2" borderId="75" xfId="26" applyNumberFormat="1" applyFont="1" applyFill="1" applyBorder="1" applyAlignment="1" applyProtection="1">
      <alignment shrinkToFit="1"/>
      <protection/>
    </xf>
    <xf numFmtId="179" fontId="9" fillId="2" borderId="57" xfId="26" applyNumberFormat="1" applyFont="1" applyFill="1" applyBorder="1" applyAlignment="1" applyProtection="1">
      <alignment shrinkToFit="1"/>
      <protection/>
    </xf>
    <xf numFmtId="179" fontId="9" fillId="2" borderId="126" xfId="26" applyNumberFormat="1" applyFont="1" applyFill="1" applyBorder="1" applyAlignment="1" applyProtection="1">
      <alignment shrinkToFit="1"/>
      <protection/>
    </xf>
    <xf numFmtId="179" fontId="9" fillId="2" borderId="197" xfId="26" applyNumberFormat="1" applyFont="1" applyFill="1" applyBorder="1" applyAlignment="1" applyProtection="1">
      <alignment shrinkToFit="1"/>
      <protection/>
    </xf>
    <xf numFmtId="179" fontId="9" fillId="2" borderId="21" xfId="26" applyNumberFormat="1" applyFont="1" applyFill="1" applyBorder="1" applyAlignment="1" applyProtection="1">
      <alignment shrinkToFit="1"/>
      <protection/>
    </xf>
    <xf numFmtId="179" fontId="9" fillId="2" borderId="204" xfId="26" applyNumberFormat="1" applyFont="1" applyFill="1" applyBorder="1" applyAlignment="1" applyProtection="1">
      <alignment shrinkToFit="1"/>
      <protection/>
    </xf>
    <xf numFmtId="179" fontId="8" fillId="6" borderId="78" xfId="29" applyNumberFormat="1" applyFont="1" applyFill="1" applyBorder="1" applyAlignment="1" applyProtection="1">
      <alignment shrinkToFit="1"/>
      <protection/>
    </xf>
    <xf numFmtId="179" fontId="39" fillId="7" borderId="72" xfId="26" applyNumberFormat="1" applyFont="1" applyFill="1" applyBorder="1" applyAlignment="1" applyProtection="1">
      <alignment shrinkToFit="1"/>
      <protection locked="0"/>
    </xf>
    <xf numFmtId="179" fontId="39" fillId="7" borderId="172" xfId="26" applyNumberFormat="1" applyFont="1" applyFill="1" applyBorder="1" applyAlignment="1" applyProtection="1">
      <alignment shrinkToFit="1"/>
      <protection locked="0"/>
    </xf>
    <xf numFmtId="179" fontId="39" fillId="7" borderId="82" xfId="26" applyNumberFormat="1" applyFont="1" applyFill="1" applyBorder="1" applyAlignment="1" applyProtection="1">
      <alignment shrinkToFit="1"/>
      <protection locked="0"/>
    </xf>
    <xf numFmtId="179" fontId="39" fillId="7" borderId="81" xfId="26" applyNumberFormat="1" applyFont="1" applyFill="1" applyBorder="1" applyAlignment="1" applyProtection="1">
      <alignment shrinkToFit="1"/>
      <protection locked="0"/>
    </xf>
    <xf numFmtId="179" fontId="39" fillId="7" borderId="35" xfId="26" applyNumberFormat="1" applyFont="1" applyFill="1" applyBorder="1" applyAlignment="1" applyProtection="1">
      <alignment shrinkToFit="1"/>
      <protection locked="0"/>
    </xf>
    <xf numFmtId="179" fontId="9" fillId="0" borderId="73" xfId="26" applyNumberFormat="1" applyFont="1" applyFill="1" applyBorder="1" applyAlignment="1" applyProtection="1">
      <alignment shrinkToFit="1"/>
      <protection locked="0"/>
    </xf>
    <xf numFmtId="179" fontId="9" fillId="0" borderId="97" xfId="26" applyNumberFormat="1" applyFont="1" applyFill="1" applyBorder="1" applyAlignment="1" applyProtection="1">
      <alignment shrinkToFit="1"/>
      <protection locked="0"/>
    </xf>
    <xf numFmtId="179" fontId="9" fillId="0" borderId="42" xfId="26" applyNumberFormat="1" applyFont="1" applyFill="1" applyBorder="1" applyAlignment="1" applyProtection="1">
      <alignment shrinkToFit="1"/>
      <protection locked="0"/>
    </xf>
    <xf numFmtId="179" fontId="7" fillId="6" borderId="49" xfId="26" applyNumberFormat="1" applyFont="1" applyFill="1" applyBorder="1" applyAlignment="1" applyProtection="1">
      <alignment shrinkToFit="1"/>
      <protection/>
    </xf>
    <xf numFmtId="179" fontId="9" fillId="0" borderId="75" xfId="26" applyNumberFormat="1" applyFont="1" applyFill="1" applyBorder="1" applyAlignment="1" applyProtection="1">
      <alignment shrinkToFit="1"/>
      <protection locked="0"/>
    </xf>
    <xf numFmtId="179" fontId="9" fillId="0" borderId="96" xfId="26" applyNumberFormat="1" applyFont="1" applyFill="1" applyBorder="1" applyAlignment="1" applyProtection="1">
      <alignment shrinkToFit="1"/>
      <protection locked="0"/>
    </xf>
    <xf numFmtId="179" fontId="9" fillId="0" borderId="57" xfId="26" applyNumberFormat="1" applyFont="1" applyFill="1" applyBorder="1" applyAlignment="1" applyProtection="1">
      <alignment shrinkToFit="1"/>
      <protection locked="0"/>
    </xf>
    <xf numFmtId="179" fontId="9" fillId="0" borderId="60" xfId="26" applyNumberFormat="1" applyFont="1" applyFill="1" applyBorder="1" applyAlignment="1" applyProtection="1">
      <alignment shrinkToFit="1"/>
      <protection locked="0"/>
    </xf>
    <xf numFmtId="179" fontId="9" fillId="0" borderId="32" xfId="26" applyNumberFormat="1" applyFont="1" applyFill="1" applyBorder="1" applyAlignment="1" applyProtection="1">
      <alignment shrinkToFit="1"/>
      <protection locked="0"/>
    </xf>
    <xf numFmtId="179" fontId="7" fillId="6" borderId="76" xfId="26" applyNumberFormat="1" applyFont="1" applyFill="1" applyBorder="1" applyAlignment="1" applyProtection="1">
      <alignment shrinkToFit="1"/>
      <protection/>
    </xf>
    <xf numFmtId="179" fontId="9" fillId="0" borderId="77" xfId="26" applyNumberFormat="1" applyFont="1" applyFill="1" applyBorder="1" applyAlignment="1" applyProtection="1">
      <alignment shrinkToFit="1"/>
      <protection locked="0"/>
    </xf>
    <xf numFmtId="179" fontId="9" fillId="0" borderId="102" xfId="26" applyNumberFormat="1" applyFont="1" applyFill="1" applyBorder="1" applyAlignment="1" applyProtection="1">
      <alignment shrinkToFit="1"/>
      <protection locked="0"/>
    </xf>
    <xf numFmtId="179" fontId="9" fillId="0" borderId="59" xfId="26" applyNumberFormat="1" applyFont="1" applyFill="1" applyBorder="1" applyAlignment="1" applyProtection="1">
      <alignment shrinkToFit="1"/>
      <protection locked="0"/>
    </xf>
    <xf numFmtId="179" fontId="9" fillId="0" borderId="61" xfId="26" applyNumberFormat="1" applyFont="1" applyFill="1" applyBorder="1" applyAlignment="1" applyProtection="1">
      <alignment shrinkToFit="1"/>
      <protection locked="0"/>
    </xf>
    <xf numFmtId="179" fontId="9" fillId="0" borderId="90" xfId="26" applyNumberFormat="1" applyFont="1" applyFill="1" applyBorder="1" applyAlignment="1" applyProtection="1">
      <alignment shrinkToFit="1"/>
      <protection locked="0"/>
    </xf>
    <xf numFmtId="179" fontId="7" fillId="6" borderId="52" xfId="26" applyNumberFormat="1" applyFont="1" applyFill="1" applyBorder="1" applyAlignment="1" applyProtection="1">
      <alignment shrinkToFit="1"/>
      <protection/>
    </xf>
    <xf numFmtId="179" fontId="36" fillId="7" borderId="72" xfId="26" applyNumberFormat="1" applyFont="1" applyFill="1" applyBorder="1" applyAlignment="1" applyProtection="1">
      <alignment shrinkToFit="1"/>
      <protection locked="0"/>
    </xf>
    <xf numFmtId="179" fontId="36" fillId="7" borderId="172" xfId="26" applyNumberFormat="1" applyFont="1" applyFill="1" applyBorder="1" applyAlignment="1" applyProtection="1">
      <alignment shrinkToFit="1"/>
      <protection locked="0"/>
    </xf>
    <xf numFmtId="179" fontId="36" fillId="7" borderId="82" xfId="26" applyNumberFormat="1" applyFont="1" applyFill="1" applyBorder="1" applyAlignment="1" applyProtection="1">
      <alignment shrinkToFit="1"/>
      <protection locked="0"/>
    </xf>
    <xf numFmtId="179" fontId="36" fillId="7" borderId="81" xfId="26" applyNumberFormat="1" applyFont="1" applyFill="1" applyBorder="1" applyAlignment="1" applyProtection="1">
      <alignment shrinkToFit="1"/>
      <protection locked="0"/>
    </xf>
    <xf numFmtId="179" fontId="36" fillId="7" borderId="35" xfId="26" applyNumberFormat="1" applyFont="1" applyFill="1" applyBorder="1" applyAlignment="1" applyProtection="1">
      <alignment shrinkToFit="1"/>
      <protection locked="0"/>
    </xf>
    <xf numFmtId="179" fontId="9" fillId="0" borderId="30" xfId="26" applyNumberFormat="1" applyFont="1" applyFill="1" applyBorder="1" applyAlignment="1" applyProtection="1">
      <alignment shrinkToFit="1"/>
      <protection locked="0"/>
    </xf>
    <xf numFmtId="179" fontId="9" fillId="0" borderId="29" xfId="26" applyNumberFormat="1" applyFont="1" applyFill="1" applyBorder="1" applyAlignment="1" applyProtection="1">
      <alignment shrinkToFit="1"/>
      <protection locked="0"/>
    </xf>
    <xf numFmtId="179" fontId="33" fillId="7" borderId="72" xfId="26" applyNumberFormat="1" applyFont="1" applyFill="1" applyBorder="1" applyAlignment="1" applyProtection="1">
      <alignment shrinkToFit="1"/>
      <protection locked="0"/>
    </xf>
    <xf numFmtId="179" fontId="33" fillId="7" borderId="172" xfId="26" applyNumberFormat="1" applyFont="1" applyFill="1" applyBorder="1" applyAlignment="1" applyProtection="1">
      <alignment shrinkToFit="1"/>
      <protection locked="0"/>
    </xf>
    <xf numFmtId="179" fontId="33" fillId="7" borderId="82" xfId="26" applyNumberFormat="1" applyFont="1" applyFill="1" applyBorder="1" applyAlignment="1" applyProtection="1">
      <alignment shrinkToFit="1"/>
      <protection locked="0"/>
    </xf>
    <xf numFmtId="179" fontId="33" fillId="7" borderId="81" xfId="26" applyNumberFormat="1" applyFont="1" applyFill="1" applyBorder="1" applyAlignment="1" applyProtection="1">
      <alignment shrinkToFit="1"/>
      <protection locked="0"/>
    </xf>
    <xf numFmtId="179" fontId="33" fillId="7" borderId="35" xfId="26" applyNumberFormat="1" applyFont="1" applyFill="1" applyBorder="1" applyAlignment="1" applyProtection="1">
      <alignment shrinkToFit="1"/>
      <protection locked="0"/>
    </xf>
    <xf numFmtId="179" fontId="8" fillId="2" borderId="171" xfId="26" applyNumberFormat="1" applyFont="1" applyFill="1" applyBorder="1" applyAlignment="1" applyProtection="1">
      <alignment shrinkToFit="1"/>
      <protection locked="0"/>
    </xf>
    <xf numFmtId="179" fontId="8" fillId="2" borderId="47" xfId="26" applyNumberFormat="1" applyFont="1" applyFill="1" applyBorder="1" applyAlignment="1" applyProtection="1">
      <alignment shrinkToFit="1"/>
      <protection locked="0"/>
    </xf>
    <xf numFmtId="179" fontId="8" fillId="2" borderId="109" xfId="26" applyNumberFormat="1" applyFont="1" applyFill="1" applyBorder="1" applyAlignment="1" applyProtection="1">
      <alignment shrinkToFit="1"/>
      <protection locked="0"/>
    </xf>
    <xf numFmtId="179" fontId="8" fillId="2" borderId="67" xfId="26" applyNumberFormat="1" applyFont="1" applyFill="1" applyBorder="1" applyAlignment="1" applyProtection="1">
      <alignment shrinkToFit="1"/>
      <protection locked="0"/>
    </xf>
    <xf numFmtId="179" fontId="8" fillId="2" borderId="68" xfId="26" applyNumberFormat="1" applyFont="1" applyFill="1" applyBorder="1" applyAlignment="1" applyProtection="1">
      <alignment shrinkToFit="1"/>
      <protection locked="0"/>
    </xf>
    <xf numFmtId="179" fontId="8" fillId="2" borderId="205" xfId="26" applyNumberFormat="1" applyFont="1" applyFill="1" applyBorder="1" applyAlignment="1" applyProtection="1">
      <alignment shrinkToFit="1"/>
      <protection locked="0"/>
    </xf>
    <xf numFmtId="179" fontId="7" fillId="6" borderId="66" xfId="26" applyNumberFormat="1" applyFont="1" applyFill="1" applyBorder="1" applyAlignment="1" applyProtection="1">
      <alignment shrinkToFit="1"/>
      <protection/>
    </xf>
    <xf numFmtId="179" fontId="9" fillId="6" borderId="72" xfId="26" applyNumberFormat="1" applyFont="1" applyFill="1" applyBorder="1" applyAlignment="1" applyProtection="1">
      <alignment shrinkToFit="1"/>
      <protection locked="0"/>
    </xf>
    <xf numFmtId="179" fontId="9" fillId="6" borderId="172" xfId="26" applyNumberFormat="1" applyFont="1" applyFill="1" applyBorder="1" applyAlignment="1" applyProtection="1">
      <alignment shrinkToFit="1"/>
      <protection locked="0"/>
    </xf>
    <xf numFmtId="179" fontId="9" fillId="6" borderId="82" xfId="26" applyNumberFormat="1" applyFont="1" applyFill="1" applyBorder="1" applyAlignment="1" applyProtection="1">
      <alignment shrinkToFit="1"/>
      <protection locked="0"/>
    </xf>
    <xf numFmtId="179" fontId="9" fillId="6" borderId="81" xfId="26" applyNumberFormat="1" applyFont="1" applyFill="1" applyBorder="1" applyAlignment="1" applyProtection="1">
      <alignment shrinkToFit="1"/>
      <protection locked="0"/>
    </xf>
    <xf numFmtId="179" fontId="9" fillId="6" borderId="35" xfId="26" applyNumberFormat="1" applyFont="1" applyFill="1" applyBorder="1" applyAlignment="1" applyProtection="1">
      <alignment shrinkToFit="1"/>
      <protection locked="0"/>
    </xf>
    <xf numFmtId="179" fontId="7" fillId="6" borderId="71" xfId="26" applyNumberFormat="1" applyFont="1" applyFill="1" applyBorder="1" applyAlignment="1" applyProtection="1">
      <alignment shrinkToFit="1"/>
      <protection/>
    </xf>
    <xf numFmtId="179" fontId="9" fillId="2" borderId="43" xfId="29" applyNumberFormat="1" applyFont="1" applyFill="1" applyBorder="1" applyAlignment="1" applyProtection="1">
      <alignment shrinkToFit="1"/>
      <protection locked="0"/>
    </xf>
    <xf numFmtId="179" fontId="8" fillId="6" borderId="49" xfId="26" applyNumberFormat="1" applyFont="1" applyFill="1" applyBorder="1" applyAlignment="1" applyProtection="1">
      <alignment shrinkToFit="1"/>
      <protection/>
    </xf>
    <xf numFmtId="179" fontId="9" fillId="2" borderId="75" xfId="29" applyNumberFormat="1" applyFont="1" applyFill="1" applyBorder="1" applyAlignment="1" applyProtection="1">
      <alignment shrinkToFit="1"/>
      <protection locked="0"/>
    </xf>
    <xf numFmtId="179" fontId="9" fillId="2" borderId="96" xfId="29" applyNumberFormat="1" applyFont="1" applyFill="1" applyBorder="1" applyAlignment="1" applyProtection="1">
      <alignment shrinkToFit="1"/>
      <protection locked="0"/>
    </xf>
    <xf numFmtId="179" fontId="9" fillId="2" borderId="195" xfId="29" applyNumberFormat="1" applyFont="1" applyFill="1" applyBorder="1" applyAlignment="1" applyProtection="1">
      <alignment shrinkToFit="1"/>
      <protection locked="0"/>
    </xf>
    <xf numFmtId="179" fontId="9" fillId="2" borderId="196" xfId="29" applyNumberFormat="1" applyFont="1" applyFill="1" applyBorder="1" applyAlignment="1" applyProtection="1">
      <alignment shrinkToFit="1"/>
      <protection locked="0"/>
    </xf>
    <xf numFmtId="179" fontId="9" fillId="6" borderId="72" xfId="29" applyNumberFormat="1" applyFont="1" applyFill="1" applyBorder="1" applyAlignment="1" applyProtection="1">
      <alignment shrinkToFit="1"/>
      <protection locked="0"/>
    </xf>
    <xf numFmtId="179" fontId="9" fillId="6" borderId="172" xfId="29" applyNumberFormat="1" applyFont="1" applyFill="1" applyBorder="1" applyAlignment="1" applyProtection="1">
      <alignment shrinkToFit="1"/>
      <protection locked="0"/>
    </xf>
    <xf numFmtId="179" fontId="9" fillId="6" borderId="82" xfId="29" applyNumberFormat="1" applyFont="1" applyFill="1" applyBorder="1" applyAlignment="1" applyProtection="1">
      <alignment shrinkToFit="1"/>
      <protection locked="0"/>
    </xf>
    <xf numFmtId="179" fontId="9" fillId="6" borderId="81" xfId="29" applyNumberFormat="1" applyFont="1" applyFill="1" applyBorder="1" applyAlignment="1" applyProtection="1">
      <alignment shrinkToFit="1"/>
      <protection locked="0"/>
    </xf>
    <xf numFmtId="179" fontId="9" fillId="6" borderId="35" xfId="29" applyNumberFormat="1" applyFont="1" applyFill="1" applyBorder="1" applyAlignment="1" applyProtection="1">
      <alignment shrinkToFit="1"/>
      <protection locked="0"/>
    </xf>
    <xf numFmtId="179" fontId="8" fillId="6" borderId="71" xfId="26" applyNumberFormat="1" applyFont="1" applyFill="1" applyBorder="1" applyAlignment="1" applyProtection="1">
      <alignment shrinkToFit="1"/>
      <protection/>
    </xf>
    <xf numFmtId="179" fontId="9" fillId="2" borderId="23" xfId="29" applyNumberFormat="1" applyFont="1" applyFill="1" applyBorder="1" applyAlignment="1" applyProtection="1">
      <alignment shrinkToFit="1"/>
      <protection locked="0"/>
    </xf>
    <xf numFmtId="179" fontId="9" fillId="2" borderId="57" xfId="29" applyNumberFormat="1" applyFont="1" applyFill="1" applyBorder="1" applyAlignment="1" applyProtection="1">
      <alignment shrinkToFit="1"/>
      <protection locked="0"/>
    </xf>
    <xf numFmtId="179" fontId="9" fillId="2" borderId="25" xfId="29" applyNumberFormat="1" applyFont="1" applyFill="1" applyBorder="1" applyAlignment="1" applyProtection="1">
      <alignment shrinkToFit="1"/>
      <protection locked="0"/>
    </xf>
    <xf numFmtId="179" fontId="9" fillId="2" borderId="27" xfId="29" applyNumberFormat="1" applyFont="1" applyFill="1" applyBorder="1" applyAlignment="1" applyProtection="1">
      <alignment shrinkToFit="1"/>
      <protection locked="0"/>
    </xf>
    <xf numFmtId="179" fontId="8" fillId="6" borderId="66" xfId="26" applyNumberFormat="1" applyFont="1" applyFill="1" applyBorder="1" applyAlignment="1" applyProtection="1">
      <alignment shrinkToFit="1"/>
      <protection/>
    </xf>
    <xf numFmtId="179" fontId="8" fillId="6" borderId="52" xfId="26" applyNumberFormat="1" applyFont="1" applyFill="1" applyBorder="1" applyAlignment="1" applyProtection="1">
      <alignment shrinkToFit="1"/>
      <protection/>
    </xf>
    <xf numFmtId="179" fontId="9" fillId="2" borderId="91" xfId="29" applyNumberFormat="1" applyFont="1" applyFill="1" applyBorder="1" applyAlignment="1" applyProtection="1">
      <alignment shrinkToFit="1"/>
      <protection locked="0"/>
    </xf>
    <xf numFmtId="179" fontId="9" fillId="2" borderId="92" xfId="29" applyNumberFormat="1" applyFont="1" applyFill="1" applyBorder="1" applyAlignment="1" applyProtection="1">
      <alignment shrinkToFit="1"/>
      <protection locked="0"/>
    </xf>
    <xf numFmtId="179" fontId="9" fillId="2" borderId="93" xfId="29" applyNumberFormat="1" applyFont="1" applyFill="1" applyBorder="1" applyAlignment="1" applyProtection="1">
      <alignment shrinkToFit="1"/>
      <protection locked="0"/>
    </xf>
    <xf numFmtId="179" fontId="8" fillId="6" borderId="206" xfId="26" applyNumberFormat="1" applyFont="1" applyFill="1" applyBorder="1" applyAlignment="1" applyProtection="1">
      <alignment shrinkToFit="1"/>
      <protection/>
    </xf>
    <xf numFmtId="179" fontId="8" fillId="6" borderId="79" xfId="26" applyNumberFormat="1" applyFont="1" applyFill="1" applyBorder="1" applyAlignment="1" applyProtection="1">
      <alignment shrinkToFit="1"/>
      <protection/>
    </xf>
    <xf numFmtId="179" fontId="8" fillId="6" borderId="80" xfId="26" applyNumberFormat="1" applyFont="1" applyFill="1" applyBorder="1" applyAlignment="1" applyProtection="1">
      <alignment shrinkToFit="1"/>
      <protection/>
    </xf>
    <xf numFmtId="179" fontId="8" fillId="6" borderId="70" xfId="26" applyNumberFormat="1" applyFont="1" applyFill="1" applyBorder="1" applyAlignment="1" applyProtection="1">
      <alignment shrinkToFit="1"/>
      <protection/>
    </xf>
    <xf numFmtId="179" fontId="8" fillId="6" borderId="69" xfId="26" applyNumberFormat="1" applyFont="1" applyFill="1" applyBorder="1" applyAlignment="1" applyProtection="1">
      <alignment shrinkToFit="1"/>
      <protection/>
    </xf>
    <xf numFmtId="179" fontId="8" fillId="6" borderId="2" xfId="26" applyNumberFormat="1" applyFont="1" applyFill="1" applyBorder="1" applyAlignment="1" applyProtection="1">
      <alignment shrinkToFit="1"/>
      <protection/>
    </xf>
    <xf numFmtId="179" fontId="8" fillId="6" borderId="65" xfId="26" applyNumberFormat="1" applyFont="1" applyFill="1" applyBorder="1" applyAlignment="1" applyProtection="1">
      <alignment shrinkToFit="1"/>
      <protection/>
    </xf>
    <xf numFmtId="179" fontId="9" fillId="2" borderId="14" xfId="26" applyNumberFormat="1" applyFont="1" applyFill="1" applyBorder="1" applyAlignment="1" applyProtection="1">
      <alignment shrinkToFit="1"/>
      <protection locked="0"/>
    </xf>
    <xf numFmtId="179" fontId="9" fillId="2" borderId="67" xfId="26" applyNumberFormat="1" applyFont="1" applyFill="1" applyBorder="1" applyAlignment="1" applyProtection="1">
      <alignment shrinkToFit="1"/>
      <protection locked="0"/>
    </xf>
    <xf numFmtId="179" fontId="9" fillId="2" borderId="194" xfId="26" applyNumberFormat="1" applyFont="1" applyFill="1" applyBorder="1" applyAlignment="1" applyProtection="1">
      <alignment shrinkToFit="1"/>
      <protection locked="0"/>
    </xf>
    <xf numFmtId="179" fontId="9" fillId="2" borderId="19" xfId="26" applyNumberFormat="1" applyFont="1" applyFill="1" applyBorder="1" applyAlignment="1" applyProtection="1">
      <alignment shrinkToFit="1"/>
      <protection locked="0"/>
    </xf>
    <xf numFmtId="179" fontId="9" fillId="2" borderId="173" xfId="26" applyNumberFormat="1" applyFont="1" applyFill="1" applyBorder="1" applyAlignment="1" applyProtection="1">
      <alignment shrinkToFit="1"/>
      <protection locked="0"/>
    </xf>
    <xf numFmtId="179" fontId="9" fillId="2" borderId="47" xfId="26" applyNumberFormat="1" applyFont="1" applyFill="1" applyBorder="1" applyAlignment="1" applyProtection="1">
      <alignment shrinkToFit="1"/>
      <protection locked="0"/>
    </xf>
    <xf numFmtId="179" fontId="9" fillId="2" borderId="171" xfId="26" applyNumberFormat="1" applyFont="1" applyFill="1" applyBorder="1" applyAlignment="1" applyProtection="1">
      <alignment shrinkToFit="1"/>
      <protection locked="0"/>
    </xf>
    <xf numFmtId="179" fontId="9" fillId="2" borderId="125" xfId="29" applyNumberFormat="1" applyFont="1" applyFill="1" applyBorder="1" applyAlignment="1" applyProtection="1">
      <alignment shrinkToFit="1"/>
      <protection locked="0"/>
    </xf>
    <xf numFmtId="179" fontId="31" fillId="2" borderId="60" xfId="29" applyNumberFormat="1" applyFont="1" applyFill="1" applyBorder="1" applyAlignment="1" applyProtection="1">
      <alignment shrinkToFit="1"/>
      <protection locked="0"/>
    </xf>
    <xf numFmtId="179" fontId="31" fillId="2" borderId="96" xfId="29" applyNumberFormat="1" applyFont="1" applyFill="1" applyBorder="1" applyAlignment="1" applyProtection="1">
      <alignment shrinkToFit="1"/>
      <protection locked="0"/>
    </xf>
    <xf numFmtId="179" fontId="31" fillId="2" borderId="57" xfId="29" applyNumberFormat="1" applyFont="1" applyFill="1" applyBorder="1" applyAlignment="1" applyProtection="1">
      <alignment shrinkToFit="1"/>
      <protection locked="0"/>
    </xf>
    <xf numFmtId="179" fontId="31" fillId="2" borderId="126" xfId="29" applyNumberFormat="1" applyFont="1" applyFill="1" applyBorder="1" applyAlignment="1" applyProtection="1">
      <alignment shrinkToFit="1"/>
      <protection locked="0"/>
    </xf>
    <xf numFmtId="179" fontId="37" fillId="6" borderId="49" xfId="29" applyNumberFormat="1" applyFont="1" applyFill="1" applyBorder="1" applyAlignment="1" applyProtection="1">
      <alignment shrinkToFit="1"/>
      <protection/>
    </xf>
    <xf numFmtId="179" fontId="9" fillId="2" borderId="60" xfId="29" applyNumberFormat="1" applyFont="1" applyFill="1" applyBorder="1" applyAlignment="1" applyProtection="1">
      <alignment shrinkToFit="1"/>
      <protection locked="0"/>
    </xf>
    <xf numFmtId="179" fontId="0" fillId="3" borderId="0" xfId="29" applyNumberFormat="1" applyFont="1" applyFill="1" applyBorder="1" applyAlignment="1" applyProtection="1">
      <alignment shrinkToFit="1"/>
      <protection locked="0"/>
    </xf>
    <xf numFmtId="179" fontId="0" fillId="3" borderId="207" xfId="29" applyNumberFormat="1" applyFont="1" applyFill="1" applyBorder="1" applyAlignment="1" applyProtection="1">
      <alignment shrinkToFit="1"/>
      <protection locked="0"/>
    </xf>
    <xf numFmtId="179" fontId="0" fillId="3" borderId="21" xfId="29" applyNumberFormat="1" applyFont="1" applyFill="1" applyBorder="1" applyAlignment="1" applyProtection="1">
      <alignment shrinkToFit="1"/>
      <protection locked="0"/>
    </xf>
    <xf numFmtId="179" fontId="0" fillId="3" borderId="197" xfId="29" applyNumberFormat="1" applyFont="1" applyFill="1" applyBorder="1" applyAlignment="1" applyProtection="1">
      <alignment shrinkToFit="1"/>
      <protection locked="0"/>
    </xf>
    <xf numFmtId="179" fontId="8" fillId="6" borderId="52" xfId="29" applyNumberFormat="1" applyFont="1" applyFill="1" applyBorder="1" applyAlignment="1" applyProtection="1">
      <alignment shrinkToFit="1"/>
      <protection/>
    </xf>
    <xf numFmtId="179" fontId="9" fillId="2" borderId="55" xfId="29" applyNumberFormat="1" applyFont="1" applyFill="1" applyBorder="1" applyAlignment="1" applyProtection="1">
      <alignment shrinkToFit="1"/>
      <protection locked="0"/>
    </xf>
    <xf numFmtId="179" fontId="9" fillId="2" borderId="208" xfId="29" applyNumberFormat="1" applyFont="1" applyFill="1" applyBorder="1" applyAlignment="1" applyProtection="1">
      <alignment shrinkToFit="1"/>
      <protection locked="0"/>
    </xf>
    <xf numFmtId="179" fontId="9" fillId="2" borderId="199" xfId="29" applyNumberFormat="1" applyFont="1" applyFill="1" applyBorder="1" applyAlignment="1" applyProtection="1">
      <alignment shrinkToFit="1"/>
      <protection locked="0"/>
    </xf>
    <xf numFmtId="179" fontId="9" fillId="2" borderId="198" xfId="29" applyNumberFormat="1" applyFont="1" applyFill="1" applyBorder="1" applyAlignment="1" applyProtection="1">
      <alignment shrinkToFit="1"/>
      <protection locked="0"/>
    </xf>
    <xf numFmtId="179" fontId="9" fillId="2" borderId="209" xfId="29" applyNumberFormat="1" applyFont="1" applyFill="1" applyBorder="1" applyAlignment="1" applyProtection="1">
      <alignment shrinkToFit="1"/>
      <protection locked="0"/>
    </xf>
    <xf numFmtId="179" fontId="8" fillId="6" borderId="210" xfId="29" applyNumberFormat="1" applyFont="1" applyFill="1" applyBorder="1" applyAlignment="1" applyProtection="1">
      <alignment shrinkToFit="1"/>
      <protection/>
    </xf>
    <xf numFmtId="179" fontId="7" fillId="6" borderId="180" xfId="29" applyNumberFormat="1" applyFont="1" applyFill="1" applyBorder="1" applyAlignment="1" applyProtection="1">
      <alignment shrinkToFit="1"/>
      <protection/>
    </xf>
    <xf numFmtId="179" fontId="7" fillId="6" borderId="182" xfId="29" applyNumberFormat="1" applyFont="1" applyFill="1" applyBorder="1" applyAlignment="1" applyProtection="1">
      <alignment shrinkToFit="1"/>
      <protection/>
    </xf>
    <xf numFmtId="179" fontId="7" fillId="6" borderId="178" xfId="29" applyNumberFormat="1" applyFont="1" applyFill="1" applyBorder="1" applyAlignment="1" applyProtection="1">
      <alignment shrinkToFit="1"/>
      <protection/>
    </xf>
    <xf numFmtId="179" fontId="7" fillId="6" borderId="181" xfId="29" applyNumberFormat="1" applyFont="1" applyFill="1" applyBorder="1" applyAlignment="1" applyProtection="1">
      <alignment shrinkToFit="1"/>
      <protection/>
    </xf>
    <xf numFmtId="179" fontId="8" fillId="6" borderId="65" xfId="29" applyNumberFormat="1" applyFont="1" applyFill="1" applyBorder="1" applyAlignment="1" applyProtection="1">
      <alignment shrinkToFit="1"/>
      <protection/>
    </xf>
    <xf numFmtId="179" fontId="41" fillId="2" borderId="63" xfId="29" applyNumberFormat="1" applyFont="1" applyFill="1" applyBorder="1" applyAlignment="1" applyProtection="1">
      <alignment shrinkToFit="1"/>
      <protection locked="0"/>
    </xf>
    <xf numFmtId="179" fontId="41" fillId="2" borderId="169" xfId="29" applyNumberFormat="1" applyFont="1" applyFill="1" applyBorder="1" applyAlignment="1" applyProtection="1">
      <alignment shrinkToFit="1"/>
      <protection locked="0"/>
    </xf>
    <xf numFmtId="179" fontId="41" fillId="2" borderId="170" xfId="29" applyNumberFormat="1" applyFont="1" applyFill="1" applyBorder="1" applyAlignment="1" applyProtection="1">
      <alignment shrinkToFit="1"/>
      <protection locked="0"/>
    </xf>
    <xf numFmtId="179" fontId="41" fillId="2" borderId="95" xfId="29" applyNumberFormat="1" applyFont="1" applyFill="1" applyBorder="1" applyAlignment="1" applyProtection="1">
      <alignment shrinkToFit="1"/>
      <protection locked="0"/>
    </xf>
    <xf numFmtId="179" fontId="41" fillId="2" borderId="64" xfId="29" applyNumberFormat="1" applyFont="1" applyFill="1" applyBorder="1" applyAlignment="1" applyProtection="1">
      <alignment shrinkToFit="1"/>
      <protection locked="0"/>
    </xf>
    <xf numFmtId="179" fontId="39" fillId="6" borderId="66" xfId="29" applyNumberFormat="1" applyFont="1" applyFill="1" applyBorder="1" applyAlignment="1" applyProtection="1">
      <alignment shrinkToFit="1"/>
      <protection/>
    </xf>
    <xf numFmtId="179" fontId="9" fillId="3" borderId="13" xfId="29" applyNumberFormat="1" applyFont="1" applyFill="1" applyBorder="1" applyAlignment="1" applyProtection="1">
      <alignment shrinkToFit="1"/>
      <protection locked="0"/>
    </xf>
    <xf numFmtId="179" fontId="9" fillId="3" borderId="211" xfId="29" applyNumberFormat="1" applyFont="1" applyFill="1" applyBorder="1" applyAlignment="1" applyProtection="1">
      <alignment shrinkToFit="1"/>
      <protection locked="0"/>
    </xf>
    <xf numFmtId="179" fontId="9" fillId="3" borderId="68" xfId="29" applyNumberFormat="1" applyFont="1" applyFill="1" applyBorder="1" applyAlignment="1" applyProtection="1">
      <alignment shrinkToFit="1"/>
      <protection locked="0"/>
    </xf>
    <xf numFmtId="179" fontId="8" fillId="6" borderId="58" xfId="29" applyNumberFormat="1" applyFont="1" applyFill="1" applyBorder="1" applyAlignment="1" applyProtection="1">
      <alignment shrinkToFit="1"/>
      <protection/>
    </xf>
    <xf numFmtId="179" fontId="9" fillId="2" borderId="64" xfId="29" applyNumberFormat="1" applyFont="1" applyFill="1" applyBorder="1" applyAlignment="1" applyProtection="1">
      <alignment shrinkToFit="1"/>
      <protection locked="0"/>
    </xf>
    <xf numFmtId="179" fontId="8" fillId="3" borderId="64" xfId="29" applyNumberFormat="1" applyFont="1" applyFill="1" applyBorder="1" applyAlignment="1" applyProtection="1">
      <alignment shrinkToFit="1"/>
      <protection/>
    </xf>
    <xf numFmtId="179" fontId="31" fillId="2" borderId="172" xfId="29" applyNumberFormat="1" applyFont="1" applyFill="1" applyBorder="1" applyAlignment="1" applyProtection="1">
      <alignment shrinkToFit="1"/>
      <protection locked="0"/>
    </xf>
    <xf numFmtId="179" fontId="32" fillId="2" borderId="82" xfId="29" applyNumberFormat="1" applyFont="1" applyFill="1" applyBorder="1" applyAlignment="1" applyProtection="1">
      <alignment shrinkToFit="1"/>
      <protection locked="0"/>
    </xf>
    <xf numFmtId="179" fontId="32" fillId="2" borderId="81" xfId="29" applyNumberFormat="1" applyFont="1" applyFill="1" applyBorder="1" applyAlignment="1" applyProtection="1">
      <alignment shrinkToFit="1"/>
      <protection locked="0"/>
    </xf>
    <xf numFmtId="179" fontId="32" fillId="2" borderId="35" xfId="29" applyNumberFormat="1" applyFont="1" applyFill="1" applyBorder="1" applyAlignment="1" applyProtection="1">
      <alignment shrinkToFit="1"/>
      <protection locked="0"/>
    </xf>
    <xf numFmtId="179" fontId="8" fillId="2" borderId="171" xfId="26" applyNumberFormat="1" applyFont="1" applyFill="1" applyBorder="1" applyAlignment="1" applyProtection="1">
      <alignment shrinkToFit="1"/>
      <protection/>
    </xf>
    <xf numFmtId="179" fontId="8" fillId="2" borderId="47" xfId="26" applyNumberFormat="1" applyFont="1" applyFill="1" applyBorder="1" applyAlignment="1" applyProtection="1">
      <alignment shrinkToFit="1"/>
      <protection/>
    </xf>
    <xf numFmtId="179" fontId="8" fillId="2" borderId="203" xfId="26" applyNumberFormat="1" applyFont="1" applyFill="1" applyBorder="1" applyAlignment="1" applyProtection="1">
      <alignment shrinkToFit="1"/>
      <protection/>
    </xf>
    <xf numFmtId="179" fontId="8" fillId="2" borderId="75" xfId="26" applyNumberFormat="1" applyFont="1" applyFill="1" applyBorder="1" applyAlignment="1" applyProtection="1">
      <alignment shrinkToFit="1"/>
      <protection/>
    </xf>
    <xf numFmtId="179" fontId="8" fillId="2" borderId="57" xfId="26" applyNumberFormat="1" applyFont="1" applyFill="1" applyBorder="1" applyAlignment="1" applyProtection="1">
      <alignment shrinkToFit="1"/>
      <protection/>
    </xf>
    <xf numFmtId="179" fontId="8" fillId="2" borderId="126" xfId="26" applyNumberFormat="1" applyFont="1" applyFill="1" applyBorder="1" applyAlignment="1" applyProtection="1">
      <alignment shrinkToFit="1"/>
      <protection/>
    </xf>
    <xf numFmtId="179" fontId="8" fillId="2" borderId="197" xfId="26" applyNumberFormat="1" applyFont="1" applyFill="1" applyBorder="1" applyAlignment="1" applyProtection="1">
      <alignment shrinkToFit="1"/>
      <protection/>
    </xf>
    <xf numFmtId="179" fontId="8" fillId="2" borderId="21" xfId="26" applyNumberFormat="1" applyFont="1" applyFill="1" applyBorder="1" applyAlignment="1" applyProtection="1">
      <alignment shrinkToFit="1"/>
      <protection/>
    </xf>
    <xf numFmtId="179" fontId="8" fillId="2" borderId="204" xfId="26" applyNumberFormat="1" applyFont="1" applyFill="1" applyBorder="1" applyAlignment="1" applyProtection="1">
      <alignment shrinkToFit="1"/>
      <protection/>
    </xf>
    <xf numFmtId="179" fontId="41" fillId="7" borderId="72" xfId="26" applyNumberFormat="1" applyFont="1" applyFill="1" applyBorder="1" applyAlignment="1" applyProtection="1">
      <alignment shrinkToFit="1"/>
      <protection locked="0"/>
    </xf>
    <xf numFmtId="179" fontId="41" fillId="7" borderId="172" xfId="26" applyNumberFormat="1" applyFont="1" applyFill="1" applyBorder="1" applyAlignment="1" applyProtection="1">
      <alignment shrinkToFit="1"/>
      <protection locked="0"/>
    </xf>
    <xf numFmtId="179" fontId="41" fillId="7" borderId="82" xfId="26" applyNumberFormat="1" applyFont="1" applyFill="1" applyBorder="1" applyAlignment="1" applyProtection="1">
      <alignment shrinkToFit="1"/>
      <protection locked="0"/>
    </xf>
    <xf numFmtId="179" fontId="41" fillId="7" borderId="81" xfId="26" applyNumberFormat="1" applyFont="1" applyFill="1" applyBorder="1" applyAlignment="1" applyProtection="1">
      <alignment shrinkToFit="1"/>
      <protection locked="0"/>
    </xf>
    <xf numFmtId="179" fontId="41" fillId="7" borderId="35" xfId="26" applyNumberFormat="1" applyFont="1" applyFill="1" applyBorder="1" applyAlignment="1" applyProtection="1">
      <alignment shrinkToFit="1"/>
      <protection locked="0"/>
    </xf>
    <xf numFmtId="179" fontId="9" fillId="0" borderId="24" xfId="0" applyNumberFormat="1" applyFont="1" applyBorder="1" applyAlignment="1" applyProtection="1">
      <alignment shrinkToFit="1"/>
      <protection locked="0"/>
    </xf>
    <xf numFmtId="179" fontId="32" fillId="7" borderId="72" xfId="26" applyNumberFormat="1" applyFont="1" applyFill="1" applyBorder="1" applyAlignment="1" applyProtection="1">
      <alignment shrinkToFit="1"/>
      <protection locked="0"/>
    </xf>
    <xf numFmtId="179" fontId="32" fillId="7" borderId="82" xfId="26" applyNumberFormat="1" applyFont="1" applyFill="1" applyBorder="1" applyAlignment="1" applyProtection="1">
      <alignment shrinkToFit="1"/>
      <protection locked="0"/>
    </xf>
    <xf numFmtId="179" fontId="32" fillId="7" borderId="81" xfId="26" applyNumberFormat="1" applyFont="1" applyFill="1" applyBorder="1" applyAlignment="1" applyProtection="1">
      <alignment shrinkToFit="1"/>
      <protection locked="0"/>
    </xf>
    <xf numFmtId="179" fontId="32" fillId="7" borderId="35" xfId="26" applyNumberFormat="1" applyFont="1" applyFill="1" applyBorder="1" applyAlignment="1" applyProtection="1">
      <alignment shrinkToFit="1"/>
      <protection locked="0"/>
    </xf>
    <xf numFmtId="179" fontId="34" fillId="7" borderId="72" xfId="26" applyNumberFormat="1" applyFont="1" applyFill="1" applyBorder="1" applyAlignment="1" applyProtection="1">
      <alignment shrinkToFit="1"/>
      <protection locked="0"/>
    </xf>
    <xf numFmtId="179" fontId="34" fillId="7" borderId="172" xfId="26" applyNumberFormat="1" applyFont="1" applyFill="1" applyBorder="1" applyAlignment="1" applyProtection="1">
      <alignment shrinkToFit="1"/>
      <protection locked="0"/>
    </xf>
    <xf numFmtId="179" fontId="34" fillId="7" borderId="82" xfId="26" applyNumberFormat="1" applyFont="1" applyFill="1" applyBorder="1" applyAlignment="1" applyProtection="1">
      <alignment shrinkToFit="1"/>
      <protection locked="0"/>
    </xf>
    <xf numFmtId="179" fontId="34" fillId="7" borderId="81" xfId="26" applyNumberFormat="1" applyFont="1" applyFill="1" applyBorder="1" applyAlignment="1" applyProtection="1">
      <alignment shrinkToFit="1"/>
      <protection locked="0"/>
    </xf>
    <xf numFmtId="179" fontId="34" fillId="7" borderId="35" xfId="26" applyNumberFormat="1" applyFont="1" applyFill="1" applyBorder="1" applyAlignment="1" applyProtection="1">
      <alignment shrinkToFit="1"/>
      <protection locked="0"/>
    </xf>
    <xf numFmtId="3" fontId="9" fillId="2" borderId="24" xfId="26" applyNumberFormat="1" applyFont="1" applyFill="1" applyBorder="1" applyAlignment="1" applyProtection="1">
      <alignment horizontal="center" vertical="center" shrinkToFit="1"/>
      <protection hidden="1" locked="0"/>
    </xf>
    <xf numFmtId="0" fontId="20" fillId="0" borderId="35" xfId="26" applyFont="1" applyFill="1" applyBorder="1" applyAlignment="1" applyProtection="1">
      <alignment horizontal="centerContinuous" vertical="center"/>
      <protection/>
    </xf>
    <xf numFmtId="0" fontId="25" fillId="3" borderId="39" xfId="26" applyFont="1" applyFill="1" applyBorder="1" applyAlignment="1" applyProtection="1">
      <alignment horizontal="center"/>
      <protection/>
    </xf>
    <xf numFmtId="179" fontId="18" fillId="2" borderId="82" xfId="0" applyNumberFormat="1" applyFont="1" applyFill="1" applyBorder="1" applyAlignment="1" applyProtection="1">
      <alignment shrinkToFit="1"/>
      <protection locked="0"/>
    </xf>
    <xf numFmtId="179" fontId="34" fillId="2" borderId="82" xfId="26" applyNumberFormat="1" applyFont="1" applyFill="1" applyBorder="1" applyAlignment="1" applyProtection="1">
      <alignment shrinkToFit="1"/>
      <protection locked="0"/>
    </xf>
    <xf numFmtId="179" fontId="18" fillId="2" borderId="24" xfId="0" applyNumberFormat="1" applyFont="1" applyFill="1" applyBorder="1" applyAlignment="1" applyProtection="1">
      <alignment shrinkToFit="1"/>
      <protection locked="0"/>
    </xf>
    <xf numFmtId="179" fontId="9" fillId="2" borderId="24" xfId="26" applyNumberFormat="1" applyFont="1" applyFill="1" applyBorder="1" applyAlignment="1" applyProtection="1">
      <alignment shrinkToFit="1"/>
      <protection locked="0"/>
    </xf>
    <xf numFmtId="179" fontId="9" fillId="2" borderId="26" xfId="26" applyNumberFormat="1" applyFont="1" applyFill="1" applyBorder="1" applyAlignment="1" applyProtection="1">
      <alignment shrinkToFit="1"/>
      <protection locked="0"/>
    </xf>
    <xf numFmtId="179" fontId="18" fillId="2" borderId="26" xfId="0" applyNumberFormat="1" applyFont="1" applyFill="1" applyBorder="1" applyAlignment="1" applyProtection="1">
      <alignment shrinkToFit="1"/>
      <protection locked="0"/>
    </xf>
    <xf numFmtId="179" fontId="34" fillId="2" borderId="57" xfId="26" applyNumberFormat="1" applyFont="1" applyFill="1" applyBorder="1" applyAlignment="1" applyProtection="1">
      <alignment shrinkToFit="1"/>
      <protection locked="0"/>
    </xf>
    <xf numFmtId="179" fontId="33" fillId="6" borderId="195" xfId="26" applyNumberFormat="1" applyFont="1" applyFill="1" applyBorder="1" applyAlignment="1" applyProtection="1">
      <alignment shrinkToFit="1"/>
      <protection/>
    </xf>
    <xf numFmtId="179" fontId="9" fillId="2" borderId="54" xfId="26" applyNumberFormat="1" applyFont="1" applyFill="1" applyBorder="1" applyAlignment="1" applyProtection="1">
      <alignment shrinkToFit="1"/>
      <protection locked="0"/>
    </xf>
    <xf numFmtId="179" fontId="9" fillId="2" borderId="68" xfId="26" applyNumberFormat="1" applyFont="1" applyFill="1" applyBorder="1" applyAlignment="1" applyProtection="1">
      <alignment shrinkToFit="1"/>
      <protection locked="0"/>
    </xf>
    <xf numFmtId="179" fontId="9" fillId="2" borderId="212" xfId="26" applyNumberFormat="1" applyFont="1" applyFill="1" applyBorder="1" applyAlignment="1" applyProtection="1">
      <alignment shrinkToFit="1"/>
      <protection locked="0"/>
    </xf>
    <xf numFmtId="179" fontId="9" fillId="2" borderId="172" xfId="26" applyNumberFormat="1" applyFont="1" applyFill="1" applyBorder="1" applyAlignment="1" applyProtection="1">
      <alignment shrinkToFit="1"/>
      <protection locked="0"/>
    </xf>
    <xf numFmtId="179" fontId="34" fillId="2" borderId="83" xfId="26" applyNumberFormat="1" applyFont="1" applyFill="1" applyBorder="1" applyAlignment="1" applyProtection="1">
      <alignment shrinkToFit="1"/>
      <protection locked="0"/>
    </xf>
    <xf numFmtId="179" fontId="33" fillId="6" borderId="193" xfId="26" applyNumberFormat="1" applyFont="1" applyFill="1" applyBorder="1" applyAlignment="1" applyProtection="1">
      <alignment shrinkToFit="1"/>
      <protection/>
    </xf>
    <xf numFmtId="179" fontId="33" fillId="6" borderId="48" xfId="26" applyNumberFormat="1" applyFont="1" applyFill="1" applyBorder="1" applyAlignment="1" applyProtection="1">
      <alignment shrinkToFit="1"/>
      <protection/>
    </xf>
    <xf numFmtId="179" fontId="18" fillId="2" borderId="59" xfId="0" applyNumberFormat="1" applyFont="1" applyFill="1" applyBorder="1" applyAlignment="1" applyProtection="1">
      <alignment shrinkToFit="1"/>
      <protection locked="0"/>
    </xf>
    <xf numFmtId="179" fontId="65" fillId="0" borderId="12" xfId="0" applyNumberFormat="1" applyFont="1" applyFill="1" applyBorder="1" applyAlignment="1" applyProtection="1">
      <alignment shrinkToFit="1"/>
      <protection locked="0"/>
    </xf>
    <xf numFmtId="179" fontId="65" fillId="0" borderId="81" xfId="0" applyNumberFormat="1" applyFont="1" applyFill="1" applyBorder="1" applyAlignment="1" applyProtection="1">
      <alignment shrinkToFit="1"/>
      <protection locked="0"/>
    </xf>
    <xf numFmtId="179" fontId="65" fillId="0" borderId="83" xfId="0" applyNumberFormat="1" applyFont="1" applyFill="1" applyBorder="1" applyAlignment="1" applyProtection="1">
      <alignment shrinkToFit="1"/>
      <protection locked="0"/>
    </xf>
    <xf numFmtId="179" fontId="33" fillId="6" borderId="194" xfId="26" applyNumberFormat="1" applyFont="1" applyFill="1" applyBorder="1" applyAlignment="1" applyProtection="1">
      <alignment shrinkToFit="1"/>
      <protection/>
    </xf>
    <xf numFmtId="179" fontId="31" fillId="2" borderId="57" xfId="26" applyNumberFormat="1" applyFont="1" applyFill="1" applyBorder="1" applyAlignment="1" applyProtection="1">
      <alignment shrinkToFit="1"/>
      <protection locked="0"/>
    </xf>
    <xf numFmtId="179" fontId="9" fillId="2" borderId="22" xfId="26" applyNumberFormat="1" applyFont="1" applyFill="1" applyBorder="1" applyAlignment="1" applyProtection="1">
      <alignment shrinkToFit="1"/>
      <protection locked="0"/>
    </xf>
    <xf numFmtId="179" fontId="9" fillId="2" borderId="21" xfId="26" applyNumberFormat="1" applyFont="1" applyFill="1" applyBorder="1" applyAlignment="1" applyProtection="1">
      <alignment shrinkToFit="1"/>
      <protection locked="0"/>
    </xf>
    <xf numFmtId="179" fontId="34" fillId="2" borderId="199" xfId="26" applyNumberFormat="1" applyFont="1" applyFill="1" applyBorder="1" applyAlignment="1" applyProtection="1">
      <alignment shrinkToFit="1"/>
      <protection locked="0"/>
    </xf>
    <xf numFmtId="179" fontId="33" fillId="6" borderId="200" xfId="26" applyNumberFormat="1" applyFont="1" applyFill="1" applyBorder="1" applyAlignment="1" applyProtection="1">
      <alignment shrinkToFit="1"/>
      <protection/>
    </xf>
    <xf numFmtId="179" fontId="33" fillId="5" borderId="178" xfId="26" applyNumberFormat="1" applyFont="1" applyFill="1" applyBorder="1" applyAlignment="1" applyProtection="1">
      <alignment shrinkToFit="1"/>
      <protection/>
    </xf>
    <xf numFmtId="179" fontId="33" fillId="5" borderId="181" xfId="26" applyNumberFormat="1" applyFont="1" applyFill="1" applyBorder="1" applyAlignment="1" applyProtection="1">
      <alignment shrinkToFit="1"/>
      <protection/>
    </xf>
    <xf numFmtId="179" fontId="33" fillId="5" borderId="213" xfId="26" applyNumberFormat="1" applyFont="1" applyFill="1" applyBorder="1" applyAlignment="1" applyProtection="1">
      <alignment shrinkToFit="1"/>
      <protection/>
    </xf>
    <xf numFmtId="179" fontId="33" fillId="5" borderId="4" xfId="26" applyNumberFormat="1" applyFont="1" applyFill="1" applyBorder="1" applyAlignment="1" applyProtection="1">
      <alignment shrinkToFit="1"/>
      <protection/>
    </xf>
    <xf numFmtId="179" fontId="34" fillId="0" borderId="42" xfId="0" applyNumberFormat="1" applyFont="1" applyBorder="1" applyAlignment="1" applyProtection="1">
      <alignment shrinkToFit="1"/>
      <protection locked="0"/>
    </xf>
    <xf numFmtId="179" fontId="34" fillId="0" borderId="24" xfId="0" applyNumberFormat="1" applyFont="1" applyBorder="1" applyAlignment="1" applyProtection="1">
      <alignment shrinkToFit="1"/>
      <protection locked="0"/>
    </xf>
    <xf numFmtId="179" fontId="34" fillId="0" borderId="23" xfId="0" applyNumberFormat="1" applyFont="1" applyBorder="1" applyAlignment="1" applyProtection="1">
      <alignment shrinkToFit="1"/>
      <protection locked="0"/>
    </xf>
    <xf numFmtId="179" fontId="34" fillId="0" borderId="29" xfId="26" applyNumberFormat="1" applyFont="1" applyFill="1" applyBorder="1" applyAlignment="1" applyProtection="1">
      <alignment shrinkToFit="1"/>
      <protection locked="0"/>
    </xf>
    <xf numFmtId="179" fontId="33" fillId="6" borderId="49" xfId="26" applyNumberFormat="1" applyFont="1" applyFill="1" applyBorder="1" applyAlignment="1" applyProtection="1">
      <alignment shrinkToFit="1"/>
      <protection/>
    </xf>
    <xf numFmtId="179" fontId="9" fillId="0" borderId="42" xfId="0" applyNumberFormat="1" applyFont="1" applyBorder="1" applyAlignment="1" applyProtection="1">
      <alignment shrinkToFit="1"/>
      <protection locked="0"/>
    </xf>
    <xf numFmtId="0" fontId="13" fillId="0" borderId="53" xfId="26" applyFont="1" applyFill="1" applyBorder="1" applyAlignment="1" applyProtection="1">
      <alignment vertical="center"/>
      <protection/>
    </xf>
    <xf numFmtId="0" fontId="21" fillId="0" borderId="35" xfId="26" applyFont="1" applyFill="1" applyBorder="1" applyAlignment="1" applyProtection="1">
      <alignment vertical="center"/>
      <protection/>
    </xf>
    <xf numFmtId="0" fontId="21" fillId="0" borderId="12" xfId="26" applyFont="1" applyFill="1" applyBorder="1" applyAlignment="1" applyProtection="1">
      <alignment vertical="center"/>
      <protection/>
    </xf>
    <xf numFmtId="0" fontId="21" fillId="0" borderId="82" xfId="26" applyFont="1" applyFill="1" applyBorder="1" applyAlignment="1" applyProtection="1">
      <alignment horizontal="centerContinuous" vertical="center"/>
      <protection/>
    </xf>
    <xf numFmtId="0" fontId="25" fillId="0" borderId="38" xfId="26" applyFont="1" applyFill="1" applyBorder="1" applyAlignment="1" applyProtection="1">
      <alignment horizontal="center"/>
      <protection/>
    </xf>
    <xf numFmtId="179" fontId="18" fillId="2" borderId="41" xfId="29" applyNumberFormat="1" applyFont="1" applyFill="1" applyBorder="1" applyAlignment="1" applyProtection="1">
      <alignment shrinkToFit="1"/>
      <protection locked="0"/>
    </xf>
    <xf numFmtId="179" fontId="18" fillId="2" borderId="42" xfId="29" applyNumberFormat="1" applyFont="1" applyFill="1" applyBorder="1" applyAlignment="1" applyProtection="1">
      <alignment shrinkToFit="1"/>
      <protection locked="0"/>
    </xf>
    <xf numFmtId="179" fontId="18" fillId="0" borderId="42" xfId="29" applyNumberFormat="1" applyFont="1" applyFill="1" applyBorder="1" applyAlignment="1" applyProtection="1">
      <alignment shrinkToFit="1"/>
      <protection locked="0"/>
    </xf>
    <xf numFmtId="179" fontId="18" fillId="2" borderId="73" xfId="29" applyNumberFormat="1" applyFont="1" applyFill="1" applyBorder="1" applyAlignment="1" applyProtection="1">
      <alignment shrinkToFit="1"/>
      <protection locked="0"/>
    </xf>
    <xf numFmtId="179" fontId="18" fillId="2" borderId="214" xfId="29" applyNumberFormat="1" applyFont="1" applyFill="1" applyBorder="1" applyAlignment="1" applyProtection="1">
      <alignment shrinkToFit="1"/>
      <protection locked="0"/>
    </xf>
    <xf numFmtId="179" fontId="18" fillId="2" borderId="46" xfId="29" applyNumberFormat="1" applyFont="1" applyFill="1" applyBorder="1" applyAlignment="1" applyProtection="1">
      <alignment shrinkToFit="1"/>
      <protection locked="0"/>
    </xf>
    <xf numFmtId="179" fontId="18" fillId="2" borderId="47" xfId="29" applyNumberFormat="1" applyFont="1" applyFill="1" applyBorder="1" applyAlignment="1" applyProtection="1">
      <alignment shrinkToFit="1"/>
      <protection locked="0"/>
    </xf>
    <xf numFmtId="179" fontId="18" fillId="0" borderId="47" xfId="29" applyNumberFormat="1" applyFont="1" applyFill="1" applyBorder="1" applyAlignment="1" applyProtection="1">
      <alignment shrinkToFit="1"/>
      <protection locked="0"/>
    </xf>
    <xf numFmtId="179" fontId="18" fillId="2" borderId="171" xfId="29" applyNumberFormat="1" applyFont="1" applyFill="1" applyBorder="1" applyAlignment="1" applyProtection="1">
      <alignment shrinkToFit="1"/>
      <protection locked="0"/>
    </xf>
    <xf numFmtId="179" fontId="18" fillId="2" borderId="215" xfId="29" applyNumberFormat="1" applyFont="1" applyFill="1" applyBorder="1" applyAlignment="1" applyProtection="1">
      <alignment shrinkToFit="1"/>
      <protection locked="0"/>
    </xf>
    <xf numFmtId="179" fontId="18" fillId="2" borderId="50" xfId="29" applyNumberFormat="1" applyFont="1" applyFill="1" applyBorder="1" applyAlignment="1" applyProtection="1">
      <alignment shrinkToFit="1"/>
      <protection locked="0"/>
    </xf>
    <xf numFmtId="179" fontId="65" fillId="2" borderId="21" xfId="29" applyNumberFormat="1" applyFont="1" applyFill="1" applyBorder="1" applyAlignment="1" applyProtection="1">
      <alignment shrinkToFit="1"/>
      <protection locked="0"/>
    </xf>
    <xf numFmtId="179" fontId="65" fillId="0" borderId="21" xfId="29" applyNumberFormat="1" applyFont="1" applyFill="1" applyBorder="1" applyAlignment="1" applyProtection="1">
      <alignment shrinkToFit="1"/>
      <protection locked="0"/>
    </xf>
    <xf numFmtId="179" fontId="65" fillId="2" borderId="216" xfId="29" applyNumberFormat="1" applyFont="1" applyFill="1" applyBorder="1" applyAlignment="1" applyProtection="1">
      <alignment shrinkToFit="1"/>
      <protection locked="0"/>
    </xf>
    <xf numFmtId="179" fontId="34" fillId="2" borderId="172" xfId="29" applyNumberFormat="1" applyFont="1" applyFill="1" applyBorder="1" applyAlignment="1" applyProtection="1">
      <alignment shrinkToFit="1"/>
      <protection locked="0"/>
    </xf>
    <xf numFmtId="179" fontId="34" fillId="2" borderId="12" xfId="29" applyNumberFormat="1" applyFont="1" applyFill="1" applyBorder="1" applyAlignment="1" applyProtection="1">
      <alignment shrinkToFit="1"/>
      <protection locked="0"/>
    </xf>
    <xf numFmtId="179" fontId="34" fillId="2" borderId="82" xfId="29" applyNumberFormat="1" applyFont="1" applyFill="1" applyBorder="1" applyAlignment="1" applyProtection="1">
      <alignment shrinkToFit="1"/>
      <protection locked="0"/>
    </xf>
    <xf numFmtId="179" fontId="34" fillId="2" borderId="35" xfId="29" applyNumberFormat="1" applyFont="1" applyFill="1" applyBorder="1" applyAlignment="1" applyProtection="1">
      <alignment shrinkToFit="1"/>
      <protection locked="0"/>
    </xf>
    <xf numFmtId="179" fontId="33" fillId="6" borderId="71" xfId="29" applyNumberFormat="1" applyFont="1" applyFill="1" applyBorder="1" applyAlignment="1" applyProtection="1">
      <alignment shrinkToFit="1"/>
      <protection/>
    </xf>
    <xf numFmtId="179" fontId="8" fillId="6" borderId="74" xfId="29" applyNumberFormat="1" applyFont="1" applyFill="1" applyBorder="1" applyAlignment="1" applyProtection="1">
      <alignment shrinkToFit="1"/>
      <protection/>
    </xf>
    <xf numFmtId="179" fontId="34" fillId="2" borderId="57" xfId="29" applyNumberFormat="1" applyFont="1" applyFill="1" applyBorder="1" applyAlignment="1" applyProtection="1">
      <alignment shrinkToFit="1"/>
      <protection locked="0"/>
    </xf>
    <xf numFmtId="179" fontId="34" fillId="2" borderId="25" xfId="29" applyNumberFormat="1" applyFont="1" applyFill="1" applyBorder="1" applyAlignment="1" applyProtection="1">
      <alignment shrinkToFit="1"/>
      <protection locked="0"/>
    </xf>
    <xf numFmtId="179" fontId="9" fillId="2" borderId="13" xfId="29" applyNumberFormat="1" applyFont="1" applyFill="1" applyBorder="1" applyAlignment="1" applyProtection="1">
      <alignment shrinkToFit="1"/>
      <protection locked="0"/>
    </xf>
    <xf numFmtId="179" fontId="9" fillId="2" borderId="211" xfId="29" applyNumberFormat="1" applyFont="1" applyFill="1" applyBorder="1" applyAlignment="1" applyProtection="1">
      <alignment shrinkToFit="1"/>
      <protection locked="0"/>
    </xf>
    <xf numFmtId="179" fontId="9" fillId="2" borderId="68" xfId="29" applyNumberFormat="1" applyFont="1" applyFill="1" applyBorder="1" applyAlignment="1" applyProtection="1">
      <alignment shrinkToFit="1"/>
      <protection locked="0"/>
    </xf>
    <xf numFmtId="179" fontId="9" fillId="2" borderId="67" xfId="29" applyNumberFormat="1" applyFont="1" applyFill="1" applyBorder="1" applyAlignment="1" applyProtection="1">
      <alignment shrinkToFit="1"/>
      <protection locked="0"/>
    </xf>
    <xf numFmtId="179" fontId="65" fillId="2" borderId="54" xfId="0" applyNumberFormat="1" applyFont="1" applyFill="1" applyBorder="1" applyAlignment="1" applyProtection="1">
      <alignment shrinkToFit="1"/>
      <protection locked="0"/>
    </xf>
    <xf numFmtId="179" fontId="65" fillId="2" borderId="14" xfId="0" applyNumberFormat="1" applyFont="1" applyFill="1" applyBorder="1" applyAlignment="1" applyProtection="1">
      <alignment shrinkToFit="1"/>
      <protection locked="0"/>
    </xf>
    <xf numFmtId="179" fontId="18" fillId="3" borderId="54" xfId="29" applyNumberFormat="1" applyFont="1" applyFill="1" applyBorder="1" applyAlignment="1" applyProtection="1">
      <alignment shrinkToFit="1"/>
      <protection locked="0"/>
    </xf>
    <xf numFmtId="179" fontId="18" fillId="3" borderId="14" xfId="29" applyNumberFormat="1" applyFont="1" applyFill="1" applyBorder="1" applyAlignment="1" applyProtection="1">
      <alignment shrinkToFit="1"/>
      <protection locked="0"/>
    </xf>
    <xf numFmtId="179" fontId="18" fillId="3" borderId="45" xfId="29" applyNumberFormat="1" applyFont="1" applyFill="1" applyBorder="1" applyAlignment="1" applyProtection="1">
      <alignment shrinkToFit="1"/>
      <protection locked="0"/>
    </xf>
    <xf numFmtId="179" fontId="18" fillId="3" borderId="46" xfId="29" applyNumberFormat="1" applyFont="1" applyFill="1" applyBorder="1" applyAlignment="1" applyProtection="1">
      <alignment shrinkToFit="1"/>
      <protection locked="0"/>
    </xf>
    <xf numFmtId="179" fontId="33" fillId="6" borderId="49" xfId="29" applyNumberFormat="1" applyFont="1" applyFill="1" applyBorder="1" applyAlignment="1" applyProtection="1">
      <alignment shrinkToFit="1"/>
      <protection/>
    </xf>
    <xf numFmtId="179" fontId="65" fillId="3" borderId="54" xfId="29" applyNumberFormat="1" applyFont="1" applyFill="1" applyBorder="1" applyAlignment="1" applyProtection="1">
      <alignment shrinkToFit="1"/>
      <protection locked="0"/>
    </xf>
    <xf numFmtId="179" fontId="33" fillId="6" borderId="66" xfId="29" applyNumberFormat="1" applyFont="1" applyFill="1" applyBorder="1" applyAlignment="1" applyProtection="1">
      <alignment shrinkToFit="1"/>
      <protection/>
    </xf>
    <xf numFmtId="0" fontId="26" fillId="3" borderId="20" xfId="26" applyFont="1" applyFill="1" applyBorder="1" applyProtection="1">
      <alignment/>
      <protection/>
    </xf>
    <xf numFmtId="179" fontId="18" fillId="3" borderId="12" xfId="29" applyNumberFormat="1" applyFont="1" applyFill="1" applyBorder="1" applyAlignment="1" applyProtection="1">
      <alignment shrinkToFit="1"/>
      <protection locked="0"/>
    </xf>
    <xf numFmtId="179" fontId="18" fillId="3" borderId="72" xfId="29" applyNumberFormat="1" applyFont="1" applyFill="1" applyBorder="1" applyAlignment="1" applyProtection="1">
      <alignment shrinkToFit="1"/>
      <protection locked="0"/>
    </xf>
    <xf numFmtId="179" fontId="9" fillId="3" borderId="67" xfId="29" applyNumberFormat="1" applyFont="1" applyFill="1" applyBorder="1" applyAlignment="1" applyProtection="1">
      <alignment shrinkToFit="1"/>
      <protection locked="0"/>
    </xf>
    <xf numFmtId="179" fontId="33" fillId="6" borderId="80" xfId="29" applyNumberFormat="1" applyFont="1" applyFill="1" applyBorder="1" applyAlignment="1" applyProtection="1">
      <alignment shrinkToFit="1"/>
      <protection/>
    </xf>
    <xf numFmtId="179" fontId="33" fillId="6" borderId="70" xfId="29" applyNumberFormat="1" applyFont="1" applyFill="1" applyBorder="1" applyAlignment="1" applyProtection="1">
      <alignment shrinkToFit="1"/>
      <protection/>
    </xf>
    <xf numFmtId="179" fontId="33" fillId="6" borderId="69" xfId="29" applyNumberFormat="1" applyFont="1" applyFill="1" applyBorder="1" applyAlignment="1" applyProtection="1">
      <alignment shrinkToFit="1"/>
      <protection/>
    </xf>
    <xf numFmtId="179" fontId="33" fillId="6" borderId="2" xfId="29" applyNumberFormat="1" applyFont="1" applyFill="1" applyBorder="1" applyAlignment="1" applyProtection="1">
      <alignment shrinkToFit="1"/>
      <protection/>
    </xf>
    <xf numFmtId="179" fontId="33" fillId="6" borderId="65" xfId="29" applyNumberFormat="1" applyFont="1" applyFill="1" applyBorder="1" applyAlignment="1" applyProtection="1">
      <alignment shrinkToFit="1"/>
      <protection/>
    </xf>
    <xf numFmtId="179" fontId="34" fillId="0" borderId="97" xfId="26" applyNumberFormat="1" applyFont="1" applyFill="1" applyBorder="1" applyAlignment="1" applyProtection="1">
      <alignment shrinkToFit="1"/>
      <protection locked="0"/>
    </xf>
    <xf numFmtId="176" fontId="9" fillId="4" borderId="81" xfId="29" applyNumberFormat="1" applyFont="1" applyFill="1" applyBorder="1" applyAlignment="1" applyProtection="1">
      <alignment shrinkToFit="1"/>
      <protection locked="0"/>
    </xf>
    <xf numFmtId="176" fontId="9" fillId="4" borderId="172" xfId="29" applyNumberFormat="1" applyFont="1" applyFill="1" applyBorder="1" applyAlignment="1" applyProtection="1">
      <alignment shrinkToFit="1"/>
      <protection locked="0"/>
    </xf>
    <xf numFmtId="176" fontId="9" fillId="4" borderId="82" xfId="29" applyNumberFormat="1" applyFont="1" applyFill="1" applyBorder="1" applyAlignment="1" applyProtection="1">
      <alignment shrinkToFit="1"/>
      <protection locked="0"/>
    </xf>
    <xf numFmtId="176" fontId="9" fillId="4" borderId="35" xfId="29" applyNumberFormat="1" applyFont="1" applyFill="1" applyBorder="1" applyAlignment="1" applyProtection="1">
      <alignment shrinkToFit="1"/>
      <protection locked="0"/>
    </xf>
    <xf numFmtId="176" fontId="8" fillId="6" borderId="71" xfId="29" applyNumberFormat="1" applyFont="1" applyFill="1" applyBorder="1" applyAlignment="1" applyProtection="1">
      <alignment shrinkToFit="1"/>
      <protection/>
    </xf>
    <xf numFmtId="176" fontId="0" fillId="4" borderId="81" xfId="29" applyNumberFormat="1" applyFont="1" applyFill="1" applyBorder="1" applyAlignment="1" applyProtection="1">
      <alignment shrinkToFit="1"/>
      <protection locked="0"/>
    </xf>
    <xf numFmtId="176" fontId="0" fillId="4" borderId="172" xfId="29" applyNumberFormat="1" applyFont="1" applyFill="1" applyBorder="1" applyAlignment="1" applyProtection="1">
      <alignment shrinkToFit="1"/>
      <protection locked="0"/>
    </xf>
    <xf numFmtId="176" fontId="0" fillId="4" borderId="82" xfId="29" applyNumberFormat="1" applyFont="1" applyFill="1" applyBorder="1" applyAlignment="1" applyProtection="1">
      <alignment shrinkToFit="1"/>
      <protection locked="0"/>
    </xf>
    <xf numFmtId="176" fontId="0" fillId="4" borderId="35" xfId="29" applyNumberFormat="1" applyFont="1" applyFill="1" applyBorder="1" applyAlignment="1" applyProtection="1">
      <alignment shrinkToFit="1"/>
      <protection locked="0"/>
    </xf>
    <xf numFmtId="176" fontId="0" fillId="4" borderId="197" xfId="29" applyNumberFormat="1" applyFont="1" applyFill="1" applyBorder="1" applyAlignment="1" applyProtection="1">
      <alignment shrinkToFit="1"/>
      <protection locked="0"/>
    </xf>
    <xf numFmtId="176" fontId="0" fillId="4" borderId="207" xfId="29" applyNumberFormat="1" applyFont="1" applyFill="1" applyBorder="1" applyAlignment="1" applyProtection="1">
      <alignment shrinkToFit="1"/>
      <protection locked="0"/>
    </xf>
    <xf numFmtId="176" fontId="0" fillId="4" borderId="21" xfId="29" applyNumberFormat="1" applyFont="1" applyFill="1" applyBorder="1" applyAlignment="1" applyProtection="1">
      <alignment shrinkToFit="1"/>
      <protection locked="0"/>
    </xf>
    <xf numFmtId="176" fontId="0" fillId="4" borderId="0" xfId="29" applyNumberFormat="1" applyFont="1" applyFill="1" applyBorder="1" applyAlignment="1" applyProtection="1">
      <alignment shrinkToFit="1"/>
      <protection locked="0"/>
    </xf>
    <xf numFmtId="176" fontId="9" fillId="4" borderId="198" xfId="29" applyNumberFormat="1" applyFont="1" applyFill="1" applyBorder="1" applyAlignment="1" applyProtection="1">
      <alignment shrinkToFit="1"/>
      <protection locked="0"/>
    </xf>
    <xf numFmtId="176" fontId="9" fillId="4" borderId="208" xfId="29" applyNumberFormat="1" applyFont="1" applyFill="1" applyBorder="1" applyAlignment="1" applyProtection="1">
      <alignment shrinkToFit="1"/>
      <protection locked="0"/>
    </xf>
    <xf numFmtId="176" fontId="9" fillId="4" borderId="199" xfId="29" applyNumberFormat="1" applyFont="1" applyFill="1" applyBorder="1" applyAlignment="1" applyProtection="1">
      <alignment shrinkToFit="1"/>
      <protection locked="0"/>
    </xf>
    <xf numFmtId="176" fontId="9" fillId="4" borderId="209" xfId="29" applyNumberFormat="1" applyFont="1" applyFill="1" applyBorder="1" applyAlignment="1" applyProtection="1">
      <alignment shrinkToFit="1"/>
      <protection locked="0"/>
    </xf>
    <xf numFmtId="176" fontId="8" fillId="6" borderId="210" xfId="29" applyNumberFormat="1" applyFont="1" applyFill="1" applyBorder="1" applyAlignment="1" applyProtection="1">
      <alignment shrinkToFit="1"/>
      <protection/>
    </xf>
    <xf numFmtId="176" fontId="7" fillId="6" borderId="181" xfId="29" applyNumberFormat="1" applyFont="1" applyFill="1" applyBorder="1" applyAlignment="1" applyProtection="1">
      <alignment shrinkToFit="1"/>
      <protection/>
    </xf>
    <xf numFmtId="176" fontId="7" fillId="6" borderId="182" xfId="29" applyNumberFormat="1" applyFont="1" applyFill="1" applyBorder="1" applyAlignment="1" applyProtection="1">
      <alignment shrinkToFit="1"/>
      <protection/>
    </xf>
    <xf numFmtId="176" fontId="7" fillId="6" borderId="178" xfId="29" applyNumberFormat="1" applyFont="1" applyFill="1" applyBorder="1" applyAlignment="1" applyProtection="1">
      <alignment shrinkToFit="1"/>
      <protection/>
    </xf>
    <xf numFmtId="176" fontId="7" fillId="6" borderId="180" xfId="29" applyNumberFormat="1" applyFont="1" applyFill="1" applyBorder="1" applyAlignment="1" applyProtection="1">
      <alignment shrinkToFit="1"/>
      <protection/>
    </xf>
    <xf numFmtId="176" fontId="8" fillId="6" borderId="65" xfId="29" applyNumberFormat="1" applyFont="1" applyFill="1" applyBorder="1" applyAlignment="1" applyProtection="1">
      <alignment shrinkToFit="1"/>
      <protection/>
    </xf>
    <xf numFmtId="176" fontId="41" fillId="4" borderId="95" xfId="29" applyNumberFormat="1" applyFont="1" applyFill="1" applyBorder="1" applyAlignment="1" applyProtection="1">
      <alignment shrinkToFit="1"/>
      <protection locked="0"/>
    </xf>
    <xf numFmtId="176" fontId="41" fillId="4" borderId="169" xfId="29" applyNumberFormat="1" applyFont="1" applyFill="1" applyBorder="1" applyAlignment="1" applyProtection="1">
      <alignment shrinkToFit="1"/>
      <protection locked="0"/>
    </xf>
    <xf numFmtId="176" fontId="41" fillId="4" borderId="170" xfId="29" applyNumberFormat="1" applyFont="1" applyFill="1" applyBorder="1" applyAlignment="1" applyProtection="1">
      <alignment shrinkToFit="1"/>
      <protection locked="0"/>
    </xf>
    <xf numFmtId="176" fontId="41" fillId="4" borderId="64" xfId="29" applyNumberFormat="1" applyFont="1" applyFill="1" applyBorder="1" applyAlignment="1" applyProtection="1">
      <alignment shrinkToFit="1"/>
      <protection locked="0"/>
    </xf>
    <xf numFmtId="176" fontId="39" fillId="6" borderId="66" xfId="29" applyNumberFormat="1" applyFont="1" applyFill="1" applyBorder="1" applyAlignment="1" applyProtection="1">
      <alignment shrinkToFit="1"/>
      <protection/>
    </xf>
    <xf numFmtId="176" fontId="8" fillId="6" borderId="66" xfId="29" applyNumberFormat="1" applyFont="1" applyFill="1" applyBorder="1" applyAlignment="1" applyProtection="1">
      <alignment shrinkToFit="1"/>
      <protection/>
    </xf>
    <xf numFmtId="176" fontId="8" fillId="6" borderId="49" xfId="29" applyNumberFormat="1" applyFont="1" applyFill="1" applyBorder="1" applyAlignment="1" applyProtection="1">
      <alignment shrinkToFit="1"/>
      <protection/>
    </xf>
    <xf numFmtId="176" fontId="9" fillId="4" borderId="67" xfId="29" applyNumberFormat="1" applyFont="1" applyFill="1" applyBorder="1" applyAlignment="1" applyProtection="1">
      <alignment shrinkToFit="1"/>
      <protection locked="0"/>
    </xf>
    <xf numFmtId="176" fontId="9" fillId="4" borderId="211" xfId="29" applyNumberFormat="1" applyFont="1" applyFill="1" applyBorder="1" applyAlignment="1" applyProtection="1">
      <alignment shrinkToFit="1"/>
      <protection locked="0"/>
    </xf>
    <xf numFmtId="176" fontId="9" fillId="4" borderId="68" xfId="29" applyNumberFormat="1" applyFont="1" applyFill="1" applyBorder="1" applyAlignment="1" applyProtection="1">
      <alignment shrinkToFit="1"/>
      <protection locked="0"/>
    </xf>
    <xf numFmtId="176" fontId="9" fillId="4" borderId="13" xfId="29" applyNumberFormat="1" applyFont="1" applyFill="1" applyBorder="1" applyAlignment="1" applyProtection="1">
      <alignment shrinkToFit="1"/>
      <protection locked="0"/>
    </xf>
    <xf numFmtId="176" fontId="8" fillId="6" borderId="69" xfId="29" applyNumberFormat="1" applyFont="1" applyFill="1" applyBorder="1" applyAlignment="1" applyProtection="1">
      <alignment shrinkToFit="1"/>
      <protection/>
    </xf>
    <xf numFmtId="176" fontId="8" fillId="6" borderId="80" xfId="29" applyNumberFormat="1" applyFont="1" applyFill="1" applyBorder="1" applyAlignment="1" applyProtection="1">
      <alignment shrinkToFit="1"/>
      <protection/>
    </xf>
    <xf numFmtId="176" fontId="8" fillId="6" borderId="70" xfId="29" applyNumberFormat="1" applyFont="1" applyFill="1" applyBorder="1" applyAlignment="1" applyProtection="1">
      <alignment shrinkToFit="1"/>
      <protection/>
    </xf>
    <xf numFmtId="176" fontId="8" fillId="6" borderId="2" xfId="29" applyNumberFormat="1" applyFont="1" applyFill="1" applyBorder="1" applyAlignment="1" applyProtection="1">
      <alignment shrinkToFit="1"/>
      <protection/>
    </xf>
    <xf numFmtId="176" fontId="9" fillId="2" borderId="64" xfId="29" applyNumberFormat="1" applyFont="1" applyFill="1" applyBorder="1" applyAlignment="1" applyProtection="1">
      <alignment shrinkToFit="1"/>
      <protection locked="0"/>
    </xf>
    <xf numFmtId="176" fontId="9" fillId="4" borderId="64" xfId="29" applyNumberFormat="1" applyFont="1" applyFill="1" applyBorder="1" applyAlignment="1" applyProtection="1">
      <alignment shrinkToFit="1"/>
      <protection locked="0"/>
    </xf>
    <xf numFmtId="176" fontId="8" fillId="3" borderId="64" xfId="29" applyNumberFormat="1" applyFont="1" applyFill="1" applyBorder="1" applyAlignment="1" applyProtection="1">
      <alignment shrinkToFit="1"/>
      <protection/>
    </xf>
    <xf numFmtId="176" fontId="31" fillId="4" borderId="72" xfId="29" applyNumberFormat="1" applyFont="1" applyFill="1" applyBorder="1" applyAlignment="1" applyProtection="1">
      <alignment shrinkToFit="1"/>
      <protection locked="0"/>
    </xf>
    <xf numFmtId="176" fontId="31" fillId="4" borderId="172" xfId="29" applyNumberFormat="1" applyFont="1" applyFill="1" applyBorder="1" applyAlignment="1" applyProtection="1">
      <alignment shrinkToFit="1"/>
      <protection locked="0"/>
    </xf>
    <xf numFmtId="176" fontId="31" fillId="4" borderId="82" xfId="29" applyNumberFormat="1" applyFont="1" applyFill="1" applyBorder="1" applyAlignment="1" applyProtection="1">
      <alignment shrinkToFit="1"/>
      <protection locked="0"/>
    </xf>
    <xf numFmtId="176" fontId="31" fillId="4" borderId="81" xfId="29" applyNumberFormat="1" applyFont="1" applyFill="1" applyBorder="1" applyAlignment="1" applyProtection="1">
      <alignment shrinkToFit="1"/>
      <protection locked="0"/>
    </xf>
    <xf numFmtId="176" fontId="31" fillId="4" borderId="53" xfId="29" applyNumberFormat="1" applyFont="1" applyFill="1" applyBorder="1" applyAlignment="1" applyProtection="1">
      <alignment shrinkToFit="1"/>
      <protection locked="0"/>
    </xf>
    <xf numFmtId="176" fontId="37" fillId="6" borderId="71" xfId="29" applyNumberFormat="1" applyFont="1" applyFill="1" applyBorder="1" applyAlignment="1" applyProtection="1">
      <alignment shrinkToFit="1"/>
      <protection/>
    </xf>
    <xf numFmtId="176" fontId="9" fillId="4" borderId="72" xfId="29" applyNumberFormat="1" applyFont="1" applyFill="1" applyBorder="1" applyAlignment="1" applyProtection="1">
      <alignment shrinkToFit="1"/>
      <protection locked="0"/>
    </xf>
    <xf numFmtId="176" fontId="9" fillId="4" borderId="73" xfId="29" applyNumberFormat="1" applyFont="1" applyFill="1" applyBorder="1" applyAlignment="1" applyProtection="1">
      <alignment shrinkToFit="1"/>
      <protection locked="0"/>
    </xf>
    <xf numFmtId="176" fontId="9" fillId="4" borderId="97" xfId="29" applyNumberFormat="1" applyFont="1" applyFill="1" applyBorder="1" applyAlignment="1" applyProtection="1">
      <alignment shrinkToFit="1"/>
      <protection locked="0"/>
    </xf>
    <xf numFmtId="176" fontId="9" fillId="4" borderId="42" xfId="29" applyNumberFormat="1" applyFont="1" applyFill="1" applyBorder="1" applyAlignment="1" applyProtection="1">
      <alignment shrinkToFit="1"/>
      <protection locked="0"/>
    </xf>
    <xf numFmtId="176" fontId="9" fillId="4" borderId="125" xfId="29" applyNumberFormat="1" applyFont="1" applyFill="1" applyBorder="1" applyAlignment="1" applyProtection="1">
      <alignment shrinkToFit="1"/>
      <protection locked="0"/>
    </xf>
    <xf numFmtId="176" fontId="37" fillId="6" borderId="74" xfId="29" applyNumberFormat="1" applyFont="1" applyFill="1" applyBorder="1" applyAlignment="1" applyProtection="1">
      <alignment shrinkToFit="1"/>
      <protection/>
    </xf>
    <xf numFmtId="176" fontId="9" fillId="4" borderId="77" xfId="29" applyNumberFormat="1" applyFont="1" applyFill="1" applyBorder="1" applyAlignment="1" applyProtection="1">
      <alignment shrinkToFit="1"/>
      <protection locked="0"/>
    </xf>
    <xf numFmtId="176" fontId="9" fillId="4" borderId="102" xfId="29" applyNumberFormat="1" applyFont="1" applyFill="1" applyBorder="1" applyAlignment="1" applyProtection="1">
      <alignment shrinkToFit="1"/>
      <protection locked="0"/>
    </xf>
    <xf numFmtId="176" fontId="9" fillId="4" borderId="59" xfId="29" applyNumberFormat="1" applyFont="1" applyFill="1" applyBorder="1" applyAlignment="1" applyProtection="1">
      <alignment shrinkToFit="1"/>
      <protection locked="0"/>
    </xf>
    <xf numFmtId="176" fontId="9" fillId="4" borderId="212" xfId="29" applyNumberFormat="1" applyFont="1" applyFill="1" applyBorder="1" applyAlignment="1" applyProtection="1">
      <alignment shrinkToFit="1"/>
      <protection locked="0"/>
    </xf>
    <xf numFmtId="176" fontId="37" fillId="6" borderId="66" xfId="29" applyNumberFormat="1" applyFont="1" applyFill="1" applyBorder="1" applyAlignment="1" applyProtection="1">
      <alignment shrinkToFit="1"/>
      <protection/>
    </xf>
    <xf numFmtId="176" fontId="8" fillId="6" borderId="14" xfId="29" applyNumberFormat="1" applyFont="1" applyFill="1" applyBorder="1" applyAlignment="1" applyProtection="1">
      <alignment shrinkToFit="1"/>
      <protection/>
    </xf>
    <xf numFmtId="176" fontId="8" fillId="6" borderId="211" xfId="29" applyNumberFormat="1" applyFont="1" applyFill="1" applyBorder="1" applyAlignment="1" applyProtection="1">
      <alignment shrinkToFit="1"/>
      <protection/>
    </xf>
    <xf numFmtId="176" fontId="8" fillId="6" borderId="68" xfId="29" applyNumberFormat="1" applyFont="1" applyFill="1" applyBorder="1" applyAlignment="1" applyProtection="1">
      <alignment shrinkToFit="1"/>
      <protection/>
    </xf>
    <xf numFmtId="176" fontId="8" fillId="6" borderId="67" xfId="29" applyNumberFormat="1" applyFont="1" applyFill="1" applyBorder="1" applyAlignment="1" applyProtection="1">
      <alignment shrinkToFit="1"/>
      <protection/>
    </xf>
    <xf numFmtId="176" fontId="9" fillId="4" borderId="73" xfId="29" applyNumberFormat="1" applyFont="1" applyFill="1" applyBorder="1" applyAlignment="1" applyProtection="1">
      <alignment shrinkToFit="1"/>
      <protection/>
    </xf>
    <xf numFmtId="176" fontId="9" fillId="4" borderId="30" xfId="29" applyNumberFormat="1" applyFont="1" applyFill="1" applyBorder="1" applyAlignment="1" applyProtection="1">
      <alignment shrinkToFit="1"/>
      <protection/>
    </xf>
    <xf numFmtId="176" fontId="9" fillId="4" borderId="42" xfId="29" applyNumberFormat="1" applyFont="1" applyFill="1" applyBorder="1" applyAlignment="1" applyProtection="1">
      <alignment shrinkToFit="1"/>
      <protection/>
    </xf>
    <xf numFmtId="176" fontId="9" fillId="4" borderId="125" xfId="29" applyNumberFormat="1" applyFont="1" applyFill="1" applyBorder="1" applyAlignment="1" applyProtection="1">
      <alignment shrinkToFit="1"/>
      <protection/>
    </xf>
    <xf numFmtId="176" fontId="9" fillId="4" borderId="75" xfId="29" applyNumberFormat="1" applyFont="1" applyFill="1" applyBorder="1" applyAlignment="1" applyProtection="1">
      <alignment shrinkToFit="1"/>
      <protection/>
    </xf>
    <xf numFmtId="176" fontId="9" fillId="4" borderId="60" xfId="29" applyNumberFormat="1" applyFont="1" applyFill="1" applyBorder="1" applyAlignment="1" applyProtection="1">
      <alignment shrinkToFit="1"/>
      <protection/>
    </xf>
    <xf numFmtId="176" fontId="9" fillId="4" borderId="57" xfId="29" applyNumberFormat="1" applyFont="1" applyFill="1" applyBorder="1" applyAlignment="1" applyProtection="1">
      <alignment shrinkToFit="1"/>
      <protection/>
    </xf>
    <xf numFmtId="176" fontId="9" fillId="4" borderId="126" xfId="29" applyNumberFormat="1" applyFont="1" applyFill="1" applyBorder="1" applyAlignment="1" applyProtection="1">
      <alignment shrinkToFit="1"/>
      <protection/>
    </xf>
    <xf numFmtId="176" fontId="37" fillId="6" borderId="76" xfId="29" applyNumberFormat="1" applyFont="1" applyFill="1" applyBorder="1" applyAlignment="1" applyProtection="1">
      <alignment shrinkToFit="1"/>
      <protection/>
    </xf>
    <xf numFmtId="176" fontId="9" fillId="4" borderId="77" xfId="29" applyNumberFormat="1" applyFont="1" applyFill="1" applyBorder="1" applyAlignment="1" applyProtection="1">
      <alignment shrinkToFit="1"/>
      <protection/>
    </xf>
    <xf numFmtId="176" fontId="9" fillId="4" borderId="61" xfId="29" applyNumberFormat="1" applyFont="1" applyFill="1" applyBorder="1" applyAlignment="1" applyProtection="1">
      <alignment shrinkToFit="1"/>
      <protection/>
    </xf>
    <xf numFmtId="176" fontId="9" fillId="4" borderId="59" xfId="29" applyNumberFormat="1" applyFont="1" applyFill="1" applyBorder="1" applyAlignment="1" applyProtection="1">
      <alignment shrinkToFit="1"/>
      <protection/>
    </xf>
    <xf numFmtId="176" fontId="9" fillId="4" borderId="212" xfId="29" applyNumberFormat="1" applyFont="1" applyFill="1" applyBorder="1" applyAlignment="1" applyProtection="1">
      <alignment shrinkToFit="1"/>
      <protection/>
    </xf>
    <xf numFmtId="176" fontId="37" fillId="6" borderId="78" xfId="29" applyNumberFormat="1" applyFont="1" applyFill="1" applyBorder="1" applyAlignment="1" applyProtection="1">
      <alignment shrinkToFit="1"/>
      <protection/>
    </xf>
    <xf numFmtId="176" fontId="55" fillId="6" borderId="72" xfId="29" applyNumberFormat="1" applyFont="1" applyFill="1" applyBorder="1" applyAlignment="1" applyProtection="1">
      <alignment shrinkToFit="1"/>
      <protection locked="0"/>
    </xf>
    <xf numFmtId="176" fontId="55" fillId="6" borderId="35" xfId="29" applyNumberFormat="1" applyFont="1" applyFill="1" applyBorder="1" applyAlignment="1" applyProtection="1">
      <alignment shrinkToFit="1"/>
      <protection locked="0"/>
    </xf>
    <xf numFmtId="176" fontId="55" fillId="6" borderId="82" xfId="29" applyNumberFormat="1" applyFont="1" applyFill="1" applyBorder="1" applyAlignment="1" applyProtection="1">
      <alignment shrinkToFit="1"/>
      <protection locked="0"/>
    </xf>
    <xf numFmtId="176" fontId="55" fillId="6" borderId="53" xfId="29" applyNumberFormat="1" applyFont="1" applyFill="1" applyBorder="1" applyAlignment="1" applyProtection="1">
      <alignment shrinkToFit="1"/>
      <protection locked="0"/>
    </xf>
    <xf numFmtId="176" fontId="55" fillId="6" borderId="83" xfId="29" applyNumberFormat="1" applyFont="1" applyFill="1" applyBorder="1" applyAlignment="1" applyProtection="1">
      <alignment shrinkToFit="1"/>
      <protection locked="0"/>
    </xf>
    <xf numFmtId="176" fontId="55" fillId="6" borderId="71" xfId="29" applyNumberFormat="1" applyFont="1" applyFill="1" applyBorder="1" applyAlignment="1" applyProtection="1">
      <alignment shrinkToFit="1"/>
      <protection/>
    </xf>
    <xf numFmtId="176" fontId="36" fillId="6" borderId="72" xfId="29" applyNumberFormat="1" applyFont="1" applyFill="1" applyBorder="1" applyAlignment="1" applyProtection="1">
      <alignment shrinkToFit="1"/>
      <protection locked="0"/>
    </xf>
    <xf numFmtId="176" fontId="36" fillId="6" borderId="35" xfId="29" applyNumberFormat="1" applyFont="1" applyFill="1" applyBorder="1" applyAlignment="1" applyProtection="1">
      <alignment shrinkToFit="1"/>
      <protection locked="0"/>
    </xf>
    <xf numFmtId="176" fontId="36" fillId="6" borderId="82" xfId="29" applyNumberFormat="1" applyFont="1" applyFill="1" applyBorder="1" applyAlignment="1" applyProtection="1">
      <alignment shrinkToFit="1"/>
      <protection locked="0"/>
    </xf>
    <xf numFmtId="176" fontId="36" fillId="6" borderId="53" xfId="29" applyNumberFormat="1" applyFont="1" applyFill="1" applyBorder="1" applyAlignment="1" applyProtection="1">
      <alignment shrinkToFit="1"/>
      <protection locked="0"/>
    </xf>
    <xf numFmtId="176" fontId="36" fillId="6" borderId="83" xfId="29" applyNumberFormat="1" applyFont="1" applyFill="1" applyBorder="1" applyAlignment="1" applyProtection="1">
      <alignment shrinkToFit="1"/>
      <protection locked="0"/>
    </xf>
    <xf numFmtId="176" fontId="36" fillId="6" borderId="71" xfId="29" applyNumberFormat="1" applyFont="1" applyFill="1" applyBorder="1" applyAlignment="1" applyProtection="1">
      <alignment shrinkToFit="1"/>
      <protection/>
    </xf>
    <xf numFmtId="176" fontId="8" fillId="4" borderId="73" xfId="29" applyNumberFormat="1" applyFont="1" applyFill="1" applyBorder="1" applyAlignment="1" applyProtection="1">
      <alignment shrinkToFit="1"/>
      <protection/>
    </xf>
    <xf numFmtId="176" fontId="8" fillId="4" borderId="125" xfId="29" applyNumberFormat="1" applyFont="1" applyFill="1" applyBorder="1" applyAlignment="1" applyProtection="1">
      <alignment shrinkToFit="1"/>
      <protection/>
    </xf>
    <xf numFmtId="176" fontId="8" fillId="4" borderId="75" xfId="29" applyNumberFormat="1" applyFont="1" applyFill="1" applyBorder="1" applyAlignment="1" applyProtection="1">
      <alignment shrinkToFit="1"/>
      <protection/>
    </xf>
    <xf numFmtId="176" fontId="8" fillId="4" borderId="60" xfId="29" applyNumberFormat="1" applyFont="1" applyFill="1" applyBorder="1" applyAlignment="1" applyProtection="1">
      <alignment shrinkToFit="1"/>
      <protection/>
    </xf>
    <xf numFmtId="176" fontId="8" fillId="4" borderId="57" xfId="29" applyNumberFormat="1" applyFont="1" applyFill="1" applyBorder="1" applyAlignment="1" applyProtection="1">
      <alignment shrinkToFit="1"/>
      <protection/>
    </xf>
    <xf numFmtId="176" fontId="8" fillId="4" borderId="126" xfId="29" applyNumberFormat="1" applyFont="1" applyFill="1" applyBorder="1" applyAlignment="1" applyProtection="1">
      <alignment shrinkToFit="1"/>
      <protection/>
    </xf>
    <xf numFmtId="176" fontId="8" fillId="4" borderId="77" xfId="29" applyNumberFormat="1" applyFont="1" applyFill="1" applyBorder="1" applyAlignment="1" applyProtection="1">
      <alignment shrinkToFit="1"/>
      <protection/>
    </xf>
    <xf numFmtId="176" fontId="8" fillId="4" borderId="61" xfId="29" applyNumberFormat="1" applyFont="1" applyFill="1" applyBorder="1" applyAlignment="1" applyProtection="1">
      <alignment shrinkToFit="1"/>
      <protection/>
    </xf>
    <xf numFmtId="176" fontId="8" fillId="4" borderId="59" xfId="29" applyNumberFormat="1" applyFont="1" applyFill="1" applyBorder="1" applyAlignment="1" applyProtection="1">
      <alignment shrinkToFit="1"/>
      <protection/>
    </xf>
    <xf numFmtId="176" fontId="8" fillId="4" borderId="212" xfId="29" applyNumberFormat="1" applyFont="1" applyFill="1" applyBorder="1" applyAlignment="1" applyProtection="1">
      <alignment shrinkToFit="1"/>
      <protection/>
    </xf>
    <xf numFmtId="176" fontId="33" fillId="6" borderId="72" xfId="29" applyNumberFormat="1" applyFont="1" applyFill="1" applyBorder="1" applyAlignment="1" applyProtection="1">
      <alignment shrinkToFit="1"/>
      <protection locked="0"/>
    </xf>
    <xf numFmtId="176" fontId="33" fillId="6" borderId="35" xfId="29" applyNumberFormat="1" applyFont="1" applyFill="1" applyBorder="1" applyAlignment="1" applyProtection="1">
      <alignment shrinkToFit="1"/>
      <protection locked="0"/>
    </xf>
    <xf numFmtId="176" fontId="33" fillId="6" borderId="82" xfId="29" applyNumberFormat="1" applyFont="1" applyFill="1" applyBorder="1" applyAlignment="1" applyProtection="1">
      <alignment shrinkToFit="1"/>
      <protection locked="0"/>
    </xf>
    <xf numFmtId="176" fontId="33" fillId="6" borderId="53" xfId="29" applyNumberFormat="1" applyFont="1" applyFill="1" applyBorder="1" applyAlignment="1" applyProtection="1">
      <alignment shrinkToFit="1"/>
      <protection locked="0"/>
    </xf>
    <xf numFmtId="176" fontId="33" fillId="6" borderId="83" xfId="29" applyNumberFormat="1" applyFont="1" applyFill="1" applyBorder="1" applyAlignment="1" applyProtection="1">
      <alignment shrinkToFit="1"/>
      <protection locked="0"/>
    </xf>
    <xf numFmtId="176" fontId="33" fillId="6" borderId="71" xfId="29" applyNumberFormat="1" applyFont="1" applyFill="1" applyBorder="1" applyAlignment="1" applyProtection="1">
      <alignment shrinkToFit="1"/>
      <protection/>
    </xf>
    <xf numFmtId="176" fontId="8" fillId="4" borderId="30" xfId="29" applyNumberFormat="1" applyFont="1" applyFill="1" applyBorder="1" applyAlignment="1" applyProtection="1">
      <alignment shrinkToFit="1"/>
      <protection/>
    </xf>
    <xf numFmtId="176" fontId="8" fillId="4" borderId="42" xfId="29" applyNumberFormat="1" applyFont="1" applyFill="1" applyBorder="1" applyAlignment="1" applyProtection="1">
      <alignment shrinkToFit="1"/>
      <protection/>
    </xf>
    <xf numFmtId="176" fontId="41" fillId="6" borderId="72" xfId="29" applyNumberFormat="1" applyFont="1" applyFill="1" applyBorder="1" applyAlignment="1" applyProtection="1">
      <alignment shrinkToFit="1"/>
      <protection locked="0"/>
    </xf>
    <xf numFmtId="176" fontId="41" fillId="6" borderId="35" xfId="29" applyNumberFormat="1" applyFont="1" applyFill="1" applyBorder="1" applyAlignment="1" applyProtection="1">
      <alignment shrinkToFit="1"/>
      <protection locked="0"/>
    </xf>
    <xf numFmtId="176" fontId="41" fillId="6" borderId="82" xfId="29" applyNumberFormat="1" applyFont="1" applyFill="1" applyBorder="1" applyAlignment="1" applyProtection="1">
      <alignment shrinkToFit="1"/>
      <protection locked="0"/>
    </xf>
    <xf numFmtId="176" fontId="41" fillId="6" borderId="53" xfId="29" applyNumberFormat="1" applyFont="1" applyFill="1" applyBorder="1" applyAlignment="1" applyProtection="1">
      <alignment shrinkToFit="1"/>
      <protection locked="0"/>
    </xf>
    <xf numFmtId="176" fontId="41" fillId="6" borderId="83" xfId="29" applyNumberFormat="1" applyFont="1" applyFill="1" applyBorder="1" applyAlignment="1" applyProtection="1">
      <alignment shrinkToFit="1"/>
      <protection locked="0"/>
    </xf>
    <xf numFmtId="176" fontId="9" fillId="6" borderId="72" xfId="29" applyNumberFormat="1" applyFont="1" applyFill="1" applyBorder="1" applyAlignment="1" applyProtection="1">
      <alignment shrinkToFit="1"/>
      <protection locked="0"/>
    </xf>
    <xf numFmtId="176" fontId="9" fillId="6" borderId="172" xfId="29" applyNumberFormat="1" applyFont="1" applyFill="1" applyBorder="1" applyAlignment="1" applyProtection="1">
      <alignment shrinkToFit="1"/>
      <protection locked="0"/>
    </xf>
    <xf numFmtId="176" fontId="9" fillId="6" borderId="82" xfId="29" applyNumberFormat="1" applyFont="1" applyFill="1" applyBorder="1" applyAlignment="1" applyProtection="1">
      <alignment shrinkToFit="1"/>
      <protection locked="0"/>
    </xf>
    <xf numFmtId="176" fontId="9" fillId="6" borderId="81" xfId="29" applyNumberFormat="1" applyFont="1" applyFill="1" applyBorder="1" applyAlignment="1" applyProtection="1">
      <alignment shrinkToFit="1"/>
      <protection locked="0"/>
    </xf>
    <xf numFmtId="176" fontId="9" fillId="6" borderId="35" xfId="29" applyNumberFormat="1" applyFont="1" applyFill="1" applyBorder="1" applyAlignment="1" applyProtection="1">
      <alignment shrinkToFit="1"/>
      <protection locked="0"/>
    </xf>
    <xf numFmtId="176" fontId="9" fillId="6" borderId="71" xfId="29" applyNumberFormat="1" applyFont="1" applyFill="1" applyBorder="1" applyAlignment="1" applyProtection="1">
      <alignment shrinkToFit="1"/>
      <protection locked="0"/>
    </xf>
    <xf numFmtId="176" fontId="8" fillId="4" borderId="171" xfId="29" applyNumberFormat="1" applyFont="1" applyFill="1" applyBorder="1" applyAlignment="1" applyProtection="1">
      <alignment shrinkToFit="1"/>
      <protection/>
    </xf>
    <xf numFmtId="176" fontId="8" fillId="4" borderId="18" xfId="29" applyNumberFormat="1" applyFont="1" applyFill="1" applyBorder="1" applyAlignment="1" applyProtection="1">
      <alignment shrinkToFit="1"/>
      <protection/>
    </xf>
    <xf numFmtId="176" fontId="8" fillId="4" borderId="47" xfId="29" applyNumberFormat="1" applyFont="1" applyFill="1" applyBorder="1" applyAlignment="1" applyProtection="1">
      <alignment shrinkToFit="1"/>
      <protection/>
    </xf>
    <xf numFmtId="176" fontId="8" fillId="4" borderId="203" xfId="29" applyNumberFormat="1" applyFont="1" applyFill="1" applyBorder="1" applyAlignment="1" applyProtection="1">
      <alignment shrinkToFit="1"/>
      <protection/>
    </xf>
    <xf numFmtId="176" fontId="37" fillId="6" borderId="49" xfId="29" applyNumberFormat="1" applyFont="1" applyFill="1" applyBorder="1" applyAlignment="1" applyProtection="1">
      <alignment shrinkToFit="1"/>
      <protection/>
    </xf>
    <xf numFmtId="176" fontId="8" fillId="6" borderId="79" xfId="26" applyNumberFormat="1" applyFont="1" applyFill="1" applyBorder="1" applyAlignment="1" applyProtection="1">
      <alignment shrinkToFit="1"/>
      <protection/>
    </xf>
    <xf numFmtId="176" fontId="8" fillId="6" borderId="80" xfId="26" applyNumberFormat="1" applyFont="1" applyFill="1" applyBorder="1" applyAlignment="1" applyProtection="1">
      <alignment shrinkToFit="1"/>
      <protection/>
    </xf>
    <xf numFmtId="176" fontId="8" fillId="6" borderId="70" xfId="26" applyNumberFormat="1" applyFont="1" applyFill="1" applyBorder="1" applyAlignment="1" applyProtection="1">
      <alignment shrinkToFit="1"/>
      <protection/>
    </xf>
    <xf numFmtId="176" fontId="8" fillId="6" borderId="69" xfId="26" applyNumberFormat="1" applyFont="1" applyFill="1" applyBorder="1" applyAlignment="1" applyProtection="1">
      <alignment shrinkToFit="1"/>
      <protection/>
    </xf>
    <xf numFmtId="176" fontId="8" fillId="6" borderId="65" xfId="26" applyNumberFormat="1" applyFont="1" applyFill="1" applyBorder="1" applyAlignment="1" applyProtection="1">
      <alignment shrinkToFit="1"/>
      <protection/>
    </xf>
    <xf numFmtId="179" fontId="8" fillId="6" borderId="44" xfId="29" applyNumberFormat="1" applyFont="1" applyFill="1" applyBorder="1" applyAlignment="1" applyProtection="1">
      <alignment shrinkToFit="1"/>
      <protection/>
    </xf>
    <xf numFmtId="0" fontId="7" fillId="12" borderId="131" xfId="26" applyFont="1" applyFill="1" applyBorder="1" applyAlignment="1" applyProtection="1">
      <alignment horizontal="center"/>
      <protection hidden="1"/>
    </xf>
    <xf numFmtId="0" fontId="7" fillId="12" borderId="160" xfId="26" applyFont="1" applyFill="1" applyBorder="1" applyAlignment="1" applyProtection="1">
      <alignment horizontal="center"/>
      <protection hidden="1"/>
    </xf>
    <xf numFmtId="168" fontId="17" fillId="0" borderId="100" xfId="0" applyNumberFormat="1" applyFont="1" applyFill="1" applyBorder="1" applyAlignment="1" applyProtection="1">
      <alignment horizontal="left"/>
      <protection hidden="1"/>
    </xf>
    <xf numFmtId="170" fontId="32" fillId="0" borderId="62" xfId="0" applyNumberFormat="1" applyFont="1" applyFill="1" applyBorder="1" applyAlignment="1" applyProtection="1">
      <alignment horizontal="left" vertical="center"/>
      <protection hidden="1"/>
    </xf>
    <xf numFmtId="168" fontId="65" fillId="0" borderId="42" xfId="0" applyNumberFormat="1" applyFont="1" applyFill="1" applyBorder="1" applyAlignment="1" applyProtection="1">
      <alignment horizontal="left"/>
      <protection hidden="1"/>
    </xf>
    <xf numFmtId="168" fontId="34" fillId="0" borderId="23" xfId="29" applyFont="1" applyFill="1" applyBorder="1" applyAlignment="1" applyProtection="1">
      <alignment horizontal="left"/>
      <protection hidden="1"/>
    </xf>
    <xf numFmtId="0" fontId="65" fillId="0" borderId="23" xfId="26" applyFont="1" applyFill="1" applyBorder="1" applyAlignment="1" applyProtection="1">
      <alignment/>
      <protection hidden="1"/>
    </xf>
    <xf numFmtId="168" fontId="65" fillId="0" borderId="60" xfId="0" applyNumberFormat="1" applyFont="1" applyFill="1" applyBorder="1" applyAlignment="1" applyProtection="1">
      <alignment horizontal="left"/>
      <protection hidden="1"/>
    </xf>
    <xf numFmtId="168" fontId="34" fillId="0" borderId="25" xfId="29" applyFont="1" applyFill="1" applyBorder="1" applyAlignment="1" applyProtection="1">
      <alignment horizontal="left"/>
      <protection hidden="1"/>
    </xf>
    <xf numFmtId="0" fontId="65" fillId="0" borderId="25" xfId="26" applyFont="1" applyFill="1" applyBorder="1" applyAlignment="1" applyProtection="1">
      <alignment/>
      <protection hidden="1"/>
    </xf>
    <xf numFmtId="170" fontId="34" fillId="0" borderId="25" xfId="0" applyNumberFormat="1" applyFont="1" applyFill="1" applyBorder="1" applyAlignment="1" applyProtection="1">
      <alignment horizontal="left" vertical="center"/>
      <protection hidden="1"/>
    </xf>
    <xf numFmtId="0" fontId="34" fillId="0" borderId="47" xfId="26" applyFont="1" applyFill="1" applyBorder="1" applyAlignment="1" applyProtection="1">
      <alignment horizontal="center"/>
      <protection hidden="1"/>
    </xf>
    <xf numFmtId="0" fontId="34" fillId="0" borderId="57" xfId="26" applyFont="1" applyFill="1" applyBorder="1" applyAlignment="1" applyProtection="1">
      <alignment horizontal="center"/>
      <protection hidden="1"/>
    </xf>
    <xf numFmtId="181" fontId="34" fillId="0" borderId="18" xfId="26" applyNumberFormat="1" applyFont="1" applyFill="1" applyBorder="1" applyAlignment="1" applyProtection="1">
      <alignment horizontal="right"/>
      <protection hidden="1"/>
    </xf>
    <xf numFmtId="181" fontId="33" fillId="0" borderId="152" xfId="26" applyNumberFormat="1" applyFont="1" applyFill="1" applyBorder="1" applyAlignment="1" applyProtection="1">
      <alignment horizontal="right"/>
      <protection hidden="1"/>
    </xf>
    <xf numFmtId="181" fontId="34" fillId="0" borderId="60" xfId="26" applyNumberFormat="1" applyFont="1" applyFill="1" applyBorder="1" applyAlignment="1" applyProtection="1">
      <alignment horizontal="right"/>
      <protection hidden="1"/>
    </xf>
    <xf numFmtId="181" fontId="33" fillId="0" borderId="101" xfId="26" applyNumberFormat="1" applyFont="1" applyFill="1" applyBorder="1" applyAlignment="1" applyProtection="1">
      <alignment horizontal="right"/>
      <protection hidden="1"/>
    </xf>
    <xf numFmtId="168" fontId="65" fillId="0" borderId="61" xfId="0" applyNumberFormat="1" applyFont="1" applyFill="1" applyBorder="1" applyAlignment="1" applyProtection="1">
      <alignment horizontal="left"/>
      <protection hidden="1"/>
    </xf>
    <xf numFmtId="170" fontId="34" fillId="0" borderId="27" xfId="0" applyNumberFormat="1" applyFont="1" applyFill="1" applyBorder="1" applyAlignment="1" applyProtection="1">
      <alignment horizontal="left" vertical="center"/>
      <protection hidden="1"/>
    </xf>
    <xf numFmtId="0" fontId="65" fillId="0" borderId="28" xfId="26" applyFont="1" applyFill="1" applyBorder="1" applyAlignment="1" applyProtection="1">
      <alignment/>
      <protection hidden="1"/>
    </xf>
    <xf numFmtId="0" fontId="34" fillId="0" borderId="59" xfId="26" applyFont="1" applyFill="1" applyBorder="1" applyAlignment="1" applyProtection="1">
      <alignment horizontal="center"/>
      <protection hidden="1"/>
    </xf>
    <xf numFmtId="181" fontId="34" fillId="0" borderId="61" xfId="26" applyNumberFormat="1" applyFont="1" applyFill="1" applyBorder="1" applyAlignment="1" applyProtection="1">
      <alignment horizontal="right"/>
      <protection hidden="1"/>
    </xf>
    <xf numFmtId="181" fontId="33" fillId="0" borderId="154" xfId="26" applyNumberFormat="1" applyFont="1" applyFill="1" applyBorder="1" applyAlignment="1" applyProtection="1">
      <alignment horizontal="right"/>
      <protection hidden="1"/>
    </xf>
    <xf numFmtId="179" fontId="33" fillId="0" borderId="154" xfId="26" applyNumberFormat="1" applyFont="1" applyFill="1" applyBorder="1" applyAlignment="1" applyProtection="1">
      <alignment horizontal="right"/>
      <protection hidden="1"/>
    </xf>
    <xf numFmtId="181" fontId="33" fillId="0" borderId="148" xfId="26" applyNumberFormat="1" applyFont="1" applyFill="1" applyBorder="1" applyAlignment="1" applyProtection="1">
      <alignment horizontal="right"/>
      <protection hidden="1"/>
    </xf>
    <xf numFmtId="179" fontId="33" fillId="0" borderId="147" xfId="26" applyNumberFormat="1" applyFont="1" applyFill="1" applyBorder="1" applyAlignment="1" applyProtection="1">
      <alignment horizontal="right"/>
      <protection hidden="1"/>
    </xf>
    <xf numFmtId="0" fontId="34" fillId="0" borderId="143" xfId="26" applyFont="1" applyFill="1" applyBorder="1" applyAlignment="1" applyProtection="1">
      <alignment horizontal="center"/>
      <protection hidden="1"/>
    </xf>
    <xf numFmtId="0" fontId="34" fillId="2" borderId="47" xfId="26" applyFont="1" applyFill="1" applyBorder="1" applyAlignment="1" applyProtection="1">
      <alignment horizontal="center"/>
      <protection hidden="1"/>
    </xf>
    <xf numFmtId="0" fontId="65" fillId="0" borderId="144" xfId="26" applyFont="1" applyFill="1" applyBorder="1" applyAlignment="1" applyProtection="1">
      <alignment horizontal="center"/>
      <protection hidden="1"/>
    </xf>
    <xf numFmtId="0" fontId="34" fillId="2" borderId="59" xfId="26" applyFont="1" applyFill="1" applyBorder="1" applyAlignment="1" applyProtection="1">
      <alignment horizontal="center"/>
      <protection hidden="1"/>
    </xf>
    <xf numFmtId="1" fontId="33" fillId="2" borderId="68" xfId="26" applyNumberFormat="1" applyFont="1" applyFill="1" applyBorder="1" applyAlignment="1" applyProtection="1">
      <alignment horizontal="center"/>
      <protection hidden="1"/>
    </xf>
    <xf numFmtId="1" fontId="33" fillId="2" borderId="42" xfId="26" applyNumberFormat="1" applyFont="1" applyFill="1" applyBorder="1" applyAlignment="1" applyProtection="1" quotePrefix="1">
      <alignment horizontal="center"/>
      <protection hidden="1"/>
    </xf>
    <xf numFmtId="1" fontId="33" fillId="2" borderId="47" xfId="26" applyNumberFormat="1" applyFont="1" applyFill="1" applyBorder="1" applyAlignment="1" applyProtection="1" quotePrefix="1">
      <alignment horizontal="center"/>
      <protection hidden="1"/>
    </xf>
    <xf numFmtId="3" fontId="18" fillId="2" borderId="24" xfId="26" applyNumberFormat="1" applyFont="1" applyFill="1" applyBorder="1" applyAlignment="1" applyProtection="1">
      <alignment horizontal="center" vertical="center" shrinkToFit="1"/>
      <protection hidden="1" locked="0"/>
    </xf>
    <xf numFmtId="1" fontId="36" fillId="0" borderId="42" xfId="26" applyNumberFormat="1" applyFont="1" applyFill="1" applyBorder="1" applyAlignment="1" applyProtection="1" quotePrefix="1">
      <alignment horizontal="center"/>
      <protection hidden="1"/>
    </xf>
    <xf numFmtId="1" fontId="36" fillId="0" borderId="68" xfId="26" applyNumberFormat="1" applyFont="1" applyFill="1" applyBorder="1" applyAlignment="1" applyProtection="1">
      <alignment horizontal="center"/>
      <protection hidden="1"/>
    </xf>
    <xf numFmtId="0" fontId="0" fillId="0" borderId="0" xfId="26" applyFill="1" applyAlignment="1" applyProtection="1">
      <alignment horizontal="center"/>
      <protection/>
    </xf>
    <xf numFmtId="0" fontId="0" fillId="0" borderId="0" xfId="26" applyFill="1" applyProtection="1">
      <alignment/>
      <protection/>
    </xf>
    <xf numFmtId="179" fontId="34" fillId="2" borderId="199" xfId="29" applyNumberFormat="1" applyFont="1" applyFill="1" applyBorder="1" applyAlignment="1" applyProtection="1">
      <alignment shrinkToFit="1"/>
      <protection locked="0"/>
    </xf>
    <xf numFmtId="2" fontId="33" fillId="0" borderId="154" xfId="26" applyNumberFormat="1" applyFont="1" applyFill="1" applyBorder="1" applyAlignment="1" applyProtection="1">
      <alignment horizontal="right"/>
      <protection hidden="1"/>
    </xf>
    <xf numFmtId="2" fontId="33" fillId="0" borderId="192" xfId="26" applyNumberFormat="1" applyFont="1" applyFill="1" applyBorder="1" applyAlignment="1" applyProtection="1">
      <alignment horizontal="right"/>
      <protection hidden="1"/>
    </xf>
    <xf numFmtId="0" fontId="34" fillId="0" borderId="16" xfId="26" applyFont="1" applyFill="1" applyBorder="1" applyAlignment="1" applyProtection="1">
      <alignment horizontal="center"/>
      <protection hidden="1"/>
    </xf>
    <xf numFmtId="179" fontId="34" fillId="2" borderId="68" xfId="29" applyNumberFormat="1" applyFont="1" applyFill="1" applyBorder="1" applyAlignment="1" applyProtection="1">
      <alignment shrinkToFit="1"/>
      <protection locked="0"/>
    </xf>
    <xf numFmtId="179" fontId="34" fillId="0" borderId="57" xfId="26" applyNumberFormat="1" applyFont="1" applyFill="1" applyBorder="1" applyAlignment="1" applyProtection="1">
      <alignment shrinkToFit="1"/>
      <protection locked="0"/>
    </xf>
    <xf numFmtId="179" fontId="9" fillId="0" borderId="96" xfId="29" applyNumberFormat="1" applyFont="1" applyFill="1" applyBorder="1" applyAlignment="1" applyProtection="1">
      <alignment shrinkToFit="1"/>
      <protection locked="0"/>
    </xf>
    <xf numFmtId="179" fontId="17" fillId="2" borderId="24" xfId="0" applyNumberFormat="1" applyFont="1" applyFill="1" applyBorder="1" applyAlignment="1" applyProtection="1">
      <alignment shrinkToFit="1"/>
      <protection locked="0"/>
    </xf>
    <xf numFmtId="179" fontId="34" fillId="0" borderId="57" xfId="29" applyNumberFormat="1" applyFont="1" applyFill="1" applyBorder="1" applyAlignment="1" applyProtection="1">
      <alignment shrinkToFit="1"/>
      <protection locked="0"/>
    </xf>
    <xf numFmtId="179" fontId="33" fillId="6" borderId="76" xfId="29" applyNumberFormat="1" applyFont="1" applyFill="1" applyBorder="1" applyAlignment="1" applyProtection="1">
      <alignment shrinkToFit="1"/>
      <protection/>
    </xf>
    <xf numFmtId="179" fontId="34" fillId="0" borderId="75" xfId="29" applyNumberFormat="1" applyFont="1" applyFill="1" applyBorder="1" applyAlignment="1" applyProtection="1">
      <alignment shrinkToFit="1"/>
      <protection locked="0"/>
    </xf>
    <xf numFmtId="179" fontId="34" fillId="0" borderId="25" xfId="29" applyNumberFormat="1" applyFont="1" applyFill="1" applyBorder="1" applyAlignment="1" applyProtection="1">
      <alignment shrinkToFit="1"/>
      <protection locked="0"/>
    </xf>
    <xf numFmtId="179" fontId="9" fillId="0" borderId="57" xfId="29" applyNumberFormat="1" applyFont="1" applyFill="1" applyBorder="1" applyAlignment="1" applyProtection="1">
      <alignment shrinkToFit="1"/>
      <protection locked="0"/>
    </xf>
    <xf numFmtId="179" fontId="65" fillId="0" borderId="45" xfId="29" applyNumberFormat="1" applyFont="1" applyFill="1" applyBorder="1" applyAlignment="1" applyProtection="1">
      <alignment shrinkToFit="1"/>
      <protection locked="0"/>
    </xf>
    <xf numFmtId="179" fontId="65" fillId="0" borderId="45" xfId="0" applyNumberFormat="1" applyFont="1" applyFill="1" applyBorder="1" applyAlignment="1" applyProtection="1">
      <alignment shrinkToFit="1"/>
      <protection locked="0"/>
    </xf>
    <xf numFmtId="179" fontId="34" fillId="0" borderId="171" xfId="26" applyNumberFormat="1" applyFont="1" applyFill="1" applyBorder="1" applyAlignment="1" applyProtection="1">
      <alignment shrinkToFit="1"/>
      <protection locked="0"/>
    </xf>
    <xf numFmtId="179" fontId="34" fillId="0" borderId="48" xfId="26" applyNumberFormat="1" applyFont="1" applyFill="1" applyBorder="1" applyAlignment="1" applyProtection="1">
      <alignment shrinkToFit="1"/>
      <protection locked="0"/>
    </xf>
    <xf numFmtId="179" fontId="0" fillId="0" borderId="57" xfId="29" applyNumberFormat="1" applyFont="1" applyFill="1" applyBorder="1" applyAlignment="1" applyProtection="1">
      <alignment shrinkToFit="1"/>
      <protection locked="0"/>
    </xf>
    <xf numFmtId="179" fontId="17" fillId="2" borderId="21" xfId="29" applyNumberFormat="1" applyFont="1" applyFill="1" applyBorder="1" applyAlignment="1" applyProtection="1">
      <alignment shrinkToFit="1"/>
      <protection locked="0"/>
    </xf>
    <xf numFmtId="179" fontId="0" fillId="2" borderId="82" xfId="29" applyNumberFormat="1" applyFont="1" applyFill="1" applyBorder="1" applyAlignment="1" applyProtection="1">
      <alignment shrinkToFit="1"/>
      <protection locked="0"/>
    </xf>
    <xf numFmtId="179" fontId="17" fillId="2" borderId="197" xfId="29" applyNumberFormat="1" applyFont="1" applyFill="1" applyBorder="1" applyAlignment="1" applyProtection="1">
      <alignment shrinkToFit="1"/>
      <protection locked="0"/>
    </xf>
    <xf numFmtId="179" fontId="0" fillId="2" borderId="81" xfId="29" applyNumberFormat="1" applyFont="1" applyFill="1" applyBorder="1" applyAlignment="1" applyProtection="1">
      <alignment shrinkToFit="1"/>
      <protection locked="0"/>
    </xf>
    <xf numFmtId="0" fontId="8" fillId="2" borderId="6" xfId="26" applyFont="1" applyFill="1" applyBorder="1" applyAlignment="1" applyProtection="1">
      <alignment horizontal="center"/>
      <protection hidden="1" locked="0"/>
    </xf>
    <xf numFmtId="0" fontId="0" fillId="0" borderId="6" xfId="26" applyBorder="1" applyAlignment="1" applyProtection="1">
      <alignment/>
      <protection hidden="1" locked="0"/>
    </xf>
    <xf numFmtId="0" fontId="0" fillId="0" borderId="217" xfId="26" applyBorder="1" applyAlignment="1" applyProtection="1">
      <alignment/>
      <protection hidden="1" locked="0"/>
    </xf>
    <xf numFmtId="172" fontId="11" fillId="3" borderId="218" xfId="28" applyNumberFormat="1" applyFont="1" applyFill="1" applyBorder="1" applyAlignment="1" applyProtection="1">
      <alignment horizontal="center"/>
      <protection hidden="1" locked="0"/>
    </xf>
    <xf numFmtId="172" fontId="11" fillId="3" borderId="219" xfId="28" applyNumberFormat="1" applyFont="1" applyFill="1" applyBorder="1" applyAlignment="1" applyProtection="1">
      <alignment horizontal="center"/>
      <protection hidden="1" locked="0"/>
    </xf>
    <xf numFmtId="172" fontId="11" fillId="3" borderId="220" xfId="28" applyNumberFormat="1" applyFont="1" applyFill="1" applyBorder="1" applyAlignment="1" applyProtection="1">
      <alignment horizontal="center"/>
      <protection hidden="1" locked="0"/>
    </xf>
    <xf numFmtId="0" fontId="0" fillId="0" borderId="221" xfId="26" applyFont="1" applyBorder="1" applyAlignment="1" applyProtection="1">
      <alignment horizontal="left" vertical="center"/>
      <protection hidden="1" locked="0"/>
    </xf>
    <xf numFmtId="1" fontId="9" fillId="2" borderId="26" xfId="26" applyNumberFormat="1" applyFont="1" applyFill="1" applyBorder="1" applyAlignment="1" applyProtection="1">
      <alignment horizontal="center" vertical="center"/>
      <protection hidden="1" locked="0"/>
    </xf>
    <xf numFmtId="170" fontId="44" fillId="2" borderId="122" xfId="26" applyNumberFormat="1" applyFont="1" applyFill="1" applyBorder="1" applyAlignment="1" applyProtection="1">
      <alignment horizontal="center" vertical="center"/>
      <protection hidden="1" locked="0"/>
    </xf>
    <xf numFmtId="0" fontId="44" fillId="0" borderId="34" xfId="26" applyFont="1" applyBorder="1" applyAlignment="1" applyProtection="1">
      <alignment horizontal="center" vertical="center"/>
      <protection hidden="1" locked="0"/>
    </xf>
    <xf numFmtId="0" fontId="44" fillId="0" borderId="222" xfId="26" applyFont="1" applyBorder="1" applyAlignment="1" applyProtection="1">
      <alignment horizontal="center" vertical="center"/>
      <protection hidden="1" locked="0"/>
    </xf>
    <xf numFmtId="1" fontId="9" fillId="2" borderId="164" xfId="26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26" applyFont="1" applyBorder="1" applyAlignment="1" applyProtection="1">
      <alignment horizontal="left" vertical="center"/>
      <protection hidden="1" locked="0"/>
    </xf>
    <xf numFmtId="1" fontId="9" fillId="2" borderId="223" xfId="26" applyNumberFormat="1" applyFont="1" applyFill="1" applyBorder="1" applyAlignment="1" applyProtection="1">
      <alignment horizontal="center" vertical="center"/>
      <protection hidden="1" locked="0"/>
    </xf>
    <xf numFmtId="1" fontId="9" fillId="2" borderId="224" xfId="26" applyNumberFormat="1" applyFont="1" applyFill="1" applyBorder="1" applyAlignment="1" applyProtection="1">
      <alignment horizontal="center" vertical="center"/>
      <protection hidden="1" locked="0"/>
    </xf>
    <xf numFmtId="1" fontId="9" fillId="2" borderId="225" xfId="26" applyNumberFormat="1" applyFont="1" applyFill="1" applyBorder="1" applyAlignment="1" applyProtection="1">
      <alignment horizontal="center" vertical="center"/>
      <protection hidden="1" locked="0"/>
    </xf>
    <xf numFmtId="170" fontId="9" fillId="2" borderId="122" xfId="26" applyNumberFormat="1" applyFont="1" applyFill="1" applyBorder="1" applyAlignment="1" applyProtection="1">
      <alignment horizontal="left" vertical="center"/>
      <protection hidden="1" locked="0"/>
    </xf>
    <xf numFmtId="49" fontId="7" fillId="0" borderId="226" xfId="26" applyNumberFormat="1" applyFont="1" applyBorder="1" applyAlignment="1" applyProtection="1">
      <alignment horizontal="center" vertical="center"/>
      <protection hidden="1" locked="0"/>
    </xf>
    <xf numFmtId="49" fontId="7" fillId="0" borderId="227" xfId="26" applyNumberFormat="1" applyFont="1" applyBorder="1" applyAlignment="1" applyProtection="1">
      <alignment horizontal="center" vertical="center"/>
      <protection hidden="1" locked="0"/>
    </xf>
    <xf numFmtId="3" fontId="44" fillId="0" borderId="104" xfId="26" applyNumberFormat="1" applyFont="1" applyBorder="1" applyAlignment="1" applyProtection="1">
      <alignment horizontal="center" vertical="center"/>
      <protection hidden="1" locked="0"/>
    </xf>
    <xf numFmtId="3" fontId="44" fillId="0" borderId="127" xfId="26" applyNumberFormat="1" applyFont="1" applyBorder="1" applyAlignment="1" applyProtection="1">
      <alignment horizontal="center" vertical="center"/>
      <protection hidden="1" locked="0"/>
    </xf>
    <xf numFmtId="3" fontId="44" fillId="0" borderId="228" xfId="26" applyNumberFormat="1" applyFont="1" applyBorder="1" applyAlignment="1" applyProtection="1">
      <alignment horizontal="center" vertical="center"/>
      <protection hidden="1" locked="0"/>
    </xf>
    <xf numFmtId="1" fontId="9" fillId="2" borderId="60" xfId="26" applyNumberFormat="1" applyFont="1" applyFill="1" applyBorder="1" applyAlignment="1" applyProtection="1">
      <alignment horizontal="center" vertical="center"/>
      <protection hidden="1" locked="0"/>
    </xf>
    <xf numFmtId="1" fontId="9" fillId="2" borderId="195" xfId="26" applyNumberFormat="1" applyFont="1" applyFill="1" applyBorder="1" applyAlignment="1" applyProtection="1">
      <alignment horizontal="center" vertical="center"/>
      <protection hidden="1" locked="0"/>
    </xf>
    <xf numFmtId="1" fontId="9" fillId="2" borderId="229" xfId="26" applyNumberFormat="1" applyFont="1" applyFill="1" applyBorder="1" applyAlignment="1" applyProtection="1">
      <alignment horizontal="center" vertical="center"/>
      <protection hidden="1" locked="0"/>
    </xf>
    <xf numFmtId="49" fontId="8" fillId="2" borderId="230" xfId="26" applyNumberFormat="1" applyFont="1" applyFill="1" applyBorder="1" applyAlignment="1" applyProtection="1">
      <alignment horizontal="center" vertical="center"/>
      <protection hidden="1" locked="0"/>
    </xf>
    <xf numFmtId="168" fontId="42" fillId="3" borderId="72" xfId="27" applyFont="1" applyFill="1" applyBorder="1" applyAlignment="1" applyProtection="1">
      <alignment horizontal="center" vertical="center" wrapText="1"/>
      <protection hidden="1" locked="0"/>
    </xf>
    <xf numFmtId="0" fontId="44" fillId="0" borderId="0" xfId="0" applyFont="1" applyAlignment="1">
      <alignment horizontal="center"/>
    </xf>
    <xf numFmtId="170" fontId="9" fillId="2" borderId="60" xfId="26" applyNumberFormat="1" applyFont="1" applyFill="1" applyBorder="1" applyAlignment="1" applyProtection="1">
      <alignment horizontal="left" vertical="center"/>
      <protection hidden="1" locked="0"/>
    </xf>
    <xf numFmtId="0" fontId="0" fillId="0" borderId="25" xfId="26" applyFont="1" applyBorder="1" applyAlignment="1" applyProtection="1">
      <alignment horizontal="left" vertical="center"/>
      <protection hidden="1" locked="0"/>
    </xf>
    <xf numFmtId="0" fontId="0" fillId="0" borderId="26" xfId="26" applyFont="1" applyBorder="1" applyAlignment="1" applyProtection="1">
      <alignment horizontal="left" vertical="center"/>
      <protection hidden="1" locked="0"/>
    </xf>
    <xf numFmtId="3" fontId="44" fillId="0" borderId="60" xfId="26" applyNumberFormat="1" applyFont="1" applyBorder="1" applyAlignment="1" applyProtection="1">
      <alignment horizontal="center" vertical="center"/>
      <protection hidden="1" locked="0"/>
    </xf>
    <xf numFmtId="0" fontId="44" fillId="0" borderId="25" xfId="26" applyFont="1" applyBorder="1" applyAlignment="1" applyProtection="1">
      <alignment horizontal="center" vertical="center"/>
      <protection hidden="1" locked="0"/>
    </xf>
    <xf numFmtId="0" fontId="44" fillId="0" borderId="88" xfId="26" applyFont="1" applyBorder="1" applyAlignment="1" applyProtection="1">
      <alignment horizontal="center" vertical="center"/>
      <protection hidden="1" locked="0"/>
    </xf>
    <xf numFmtId="3" fontId="44" fillId="0" borderId="25" xfId="26" applyNumberFormat="1" applyFont="1" applyBorder="1" applyAlignment="1" applyProtection="1">
      <alignment horizontal="center" vertical="center"/>
      <protection hidden="1" locked="0"/>
    </xf>
    <xf numFmtId="3" fontId="44" fillId="0" borderId="88" xfId="26" applyNumberFormat="1" applyFont="1" applyBorder="1" applyAlignment="1" applyProtection="1">
      <alignment horizontal="center" vertical="center"/>
      <protection hidden="1" locked="0"/>
    </xf>
    <xf numFmtId="0" fontId="19" fillId="2" borderId="13" xfId="26" applyFont="1" applyFill="1" applyBorder="1" applyAlignment="1" applyProtection="1">
      <alignment vertical="center"/>
      <protection hidden="1"/>
    </xf>
    <xf numFmtId="170" fontId="9" fillId="2" borderId="104" xfId="26" applyNumberFormat="1" applyFont="1" applyFill="1" applyBorder="1" applyAlignment="1" applyProtection="1">
      <alignment horizontal="left" vertical="center"/>
      <protection hidden="1" locked="0"/>
    </xf>
    <xf numFmtId="0" fontId="0" fillId="0" borderId="127" xfId="26" applyFont="1" applyBorder="1" applyAlignment="1" applyProtection="1">
      <alignment horizontal="left" vertical="center"/>
      <protection hidden="1" locked="0"/>
    </xf>
    <xf numFmtId="0" fontId="0" fillId="0" borderId="231" xfId="26" applyFont="1" applyBorder="1" applyAlignment="1" applyProtection="1">
      <alignment horizontal="left" vertical="center"/>
      <protection hidden="1" locked="0"/>
    </xf>
    <xf numFmtId="181" fontId="44" fillId="0" borderId="232" xfId="26" applyNumberFormat="1" applyFont="1" applyBorder="1" applyAlignment="1" applyProtection="1">
      <alignment horizontal="center" vertical="center"/>
      <protection hidden="1" locked="0"/>
    </xf>
    <xf numFmtId="181" fontId="44" fillId="0" borderId="124" xfId="26" applyNumberFormat="1" applyFont="1" applyBorder="1" applyAlignment="1" applyProtection="1">
      <alignment horizontal="center" vertical="center"/>
      <protection hidden="1" locked="0"/>
    </xf>
    <xf numFmtId="181" fontId="44" fillId="0" borderId="233" xfId="26" applyNumberFormat="1" applyFont="1" applyBorder="1" applyAlignment="1" applyProtection="1">
      <alignment horizontal="center" vertical="center"/>
      <protection hidden="1" locked="0"/>
    </xf>
    <xf numFmtId="181" fontId="44" fillId="0" borderId="60" xfId="26" applyNumberFormat="1" applyFont="1" applyBorder="1" applyAlignment="1" applyProtection="1">
      <alignment horizontal="center" vertical="center"/>
      <protection hidden="1" locked="0"/>
    </xf>
    <xf numFmtId="181" fontId="44" fillId="0" borderId="25" xfId="26" applyNumberFormat="1" applyFont="1" applyBorder="1" applyAlignment="1" applyProtection="1">
      <alignment horizontal="center" vertical="center"/>
      <protection hidden="1" locked="0"/>
    </xf>
    <xf numFmtId="181" fontId="44" fillId="0" borderId="88" xfId="26" applyNumberFormat="1" applyFont="1" applyBorder="1" applyAlignment="1" applyProtection="1">
      <alignment horizontal="center" vertical="center"/>
      <protection hidden="1" locked="0"/>
    </xf>
    <xf numFmtId="168" fontId="8" fillId="3" borderId="230" xfId="27" applyFont="1" applyFill="1" applyBorder="1" applyAlignment="1" applyProtection="1">
      <alignment horizontal="center" vertical="center" wrapText="1"/>
      <protection hidden="1" locked="0"/>
    </xf>
    <xf numFmtId="0" fontId="7" fillId="0" borderId="226" xfId="26" applyFont="1" applyBorder="1" applyAlignment="1" applyProtection="1">
      <alignment horizontal="center" vertical="center" wrapText="1"/>
      <protection hidden="1" locked="0"/>
    </xf>
    <xf numFmtId="0" fontId="7" fillId="0" borderId="234" xfId="26" applyFont="1" applyBorder="1" applyAlignment="1" applyProtection="1">
      <alignment horizontal="center" vertical="center" wrapText="1"/>
      <protection hidden="1" locked="0"/>
    </xf>
    <xf numFmtId="168" fontId="42" fillId="3" borderId="205" xfId="27" applyFont="1" applyFill="1" applyBorder="1" applyAlignment="1" applyProtection="1">
      <alignment horizontal="center" vertical="center" wrapText="1"/>
      <protection hidden="1" locked="0"/>
    </xf>
    <xf numFmtId="168" fontId="42" fillId="3" borderId="13" xfId="27" applyFont="1" applyFill="1" applyBorder="1" applyAlignment="1" applyProtection="1">
      <alignment horizontal="center" vertical="center" wrapText="1"/>
      <protection hidden="1" locked="0"/>
    </xf>
    <xf numFmtId="168" fontId="42" fillId="3" borderId="35" xfId="27" applyFont="1" applyFill="1" applyBorder="1" applyAlignment="1" applyProtection="1">
      <alignment horizontal="center" vertical="center" wrapText="1"/>
      <protection hidden="1" locked="0"/>
    </xf>
    <xf numFmtId="1" fontId="34" fillId="2" borderId="235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236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237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238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60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195" xfId="26" applyNumberFormat="1" applyFont="1" applyFill="1" applyBorder="1" applyAlignment="1" applyProtection="1">
      <alignment horizontal="center" vertical="center"/>
      <protection hidden="1" locked="0"/>
    </xf>
    <xf numFmtId="1" fontId="34" fillId="2" borderId="26" xfId="26" applyNumberFormat="1" applyFont="1" applyFill="1" applyBorder="1" applyAlignment="1" applyProtection="1">
      <alignment horizontal="center" vertical="center"/>
      <protection hidden="1" locked="0"/>
    </xf>
    <xf numFmtId="0" fontId="9" fillId="2" borderId="98" xfId="26" applyFont="1" applyFill="1" applyBorder="1" applyAlignment="1" applyProtection="1">
      <alignment/>
      <protection hidden="1" locked="0"/>
    </xf>
    <xf numFmtId="0" fontId="0" fillId="0" borderId="98" xfId="26" applyBorder="1" applyAlignment="1" applyProtection="1">
      <alignment/>
      <protection hidden="1" locked="0"/>
    </xf>
    <xf numFmtId="0" fontId="0" fillId="0" borderId="186" xfId="26" applyBorder="1" applyAlignment="1" applyProtection="1">
      <alignment/>
      <protection hidden="1" locked="0"/>
    </xf>
    <xf numFmtId="0" fontId="48" fillId="2" borderId="30" xfId="26" applyFont="1" applyFill="1" applyBorder="1" applyAlignment="1" applyProtection="1">
      <alignment horizontal="center"/>
      <protection hidden="1" locked="0"/>
    </xf>
    <xf numFmtId="0" fontId="48" fillId="0" borderId="24" xfId="26" applyFont="1" applyBorder="1" applyAlignment="1" applyProtection="1">
      <alignment horizontal="center"/>
      <protection hidden="1" locked="0"/>
    </xf>
    <xf numFmtId="0" fontId="18" fillId="2" borderId="60" xfId="26" applyFont="1" applyFill="1" applyBorder="1" applyAlignment="1" applyProtection="1">
      <alignment horizontal="left" vertical="center" wrapText="1"/>
      <protection hidden="1"/>
    </xf>
    <xf numFmtId="0" fontId="17" fillId="0" borderId="25" xfId="26" applyFont="1" applyBorder="1" applyAlignment="1" applyProtection="1">
      <alignment horizontal="left" vertical="center" wrapText="1"/>
      <protection hidden="1"/>
    </xf>
    <xf numFmtId="0" fontId="17" fillId="0" borderId="26" xfId="26" applyFont="1" applyBorder="1" applyAlignment="1" applyProtection="1">
      <alignment horizontal="left" vertical="center" wrapText="1"/>
      <protection hidden="1"/>
    </xf>
    <xf numFmtId="0" fontId="48" fillId="2" borderId="60" xfId="26" applyFont="1" applyFill="1" applyBorder="1" applyAlignment="1" applyProtection="1">
      <alignment horizontal="center"/>
      <protection hidden="1" locked="0"/>
    </xf>
    <xf numFmtId="0" fontId="48" fillId="0" borderId="26" xfId="26" applyFont="1" applyBorder="1" applyAlignment="1" applyProtection="1">
      <alignment horizontal="center"/>
      <protection hidden="1" locked="0"/>
    </xf>
    <xf numFmtId="0" fontId="48" fillId="2" borderId="61" xfId="26" applyFont="1" applyFill="1" applyBorder="1" applyAlignment="1" applyProtection="1">
      <alignment horizontal="center"/>
      <protection hidden="1" locked="0"/>
    </xf>
    <xf numFmtId="0" fontId="48" fillId="0" borderId="28" xfId="26" applyFont="1" applyBorder="1" applyAlignment="1" applyProtection="1">
      <alignment horizontal="center"/>
      <protection hidden="1" locked="0"/>
    </xf>
    <xf numFmtId="0" fontId="48" fillId="2" borderId="60" xfId="26" applyFont="1" applyFill="1" applyBorder="1" applyAlignment="1" applyProtection="1">
      <alignment horizontal="center" vertical="center"/>
      <protection hidden="1" locked="0"/>
    </xf>
    <xf numFmtId="0" fontId="48" fillId="0" borderId="26" xfId="26" applyFont="1" applyBorder="1" applyAlignment="1" applyProtection="1">
      <alignment horizontal="center" vertical="center"/>
      <protection hidden="1" locked="0"/>
    </xf>
    <xf numFmtId="0" fontId="16" fillId="2" borderId="37" xfId="26" applyFont="1" applyFill="1" applyBorder="1" applyAlignment="1" applyProtection="1">
      <alignment/>
      <protection hidden="1" locked="0"/>
    </xf>
    <xf numFmtId="0" fontId="0" fillId="0" borderId="0" xfId="26" applyBorder="1" applyAlignment="1" applyProtection="1">
      <alignment/>
      <protection hidden="1" locked="0"/>
    </xf>
    <xf numFmtId="0" fontId="0" fillId="0" borderId="50" xfId="26" applyBorder="1" applyAlignment="1" applyProtection="1">
      <alignment/>
      <protection hidden="1" locked="0"/>
    </xf>
    <xf numFmtId="0" fontId="0" fillId="0" borderId="38" xfId="26" applyBorder="1" applyAlignment="1" applyProtection="1">
      <alignment/>
      <protection hidden="1" locked="0"/>
    </xf>
    <xf numFmtId="0" fontId="0" fillId="0" borderId="156" xfId="26" applyBorder="1" applyAlignment="1" applyProtection="1">
      <alignment/>
      <protection hidden="1" locked="0"/>
    </xf>
    <xf numFmtId="0" fontId="16" fillId="2" borderId="10" xfId="26" applyFont="1" applyFill="1" applyBorder="1" applyAlignment="1" applyProtection="1">
      <alignment horizontal="left" vertical="justify"/>
      <protection hidden="1" locked="0"/>
    </xf>
    <xf numFmtId="0" fontId="0" fillId="0" borderId="11" xfId="26" applyBorder="1" applyAlignment="1" applyProtection="1">
      <alignment horizontal="left" vertical="justify"/>
      <protection hidden="1" locked="0"/>
    </xf>
    <xf numFmtId="0" fontId="0" fillId="0" borderId="17" xfId="26" applyBorder="1" applyAlignment="1" applyProtection="1">
      <alignment horizontal="left" vertical="justify"/>
      <protection hidden="1" locked="0"/>
    </xf>
    <xf numFmtId="0" fontId="0" fillId="0" borderId="20" xfId="26" applyBorder="1" applyAlignment="1" applyProtection="1">
      <alignment horizontal="left" vertical="justify"/>
      <protection hidden="1" locked="0"/>
    </xf>
    <xf numFmtId="0" fontId="0" fillId="0" borderId="13" xfId="26" applyBorder="1" applyAlignment="1" applyProtection="1">
      <alignment horizontal="left" vertical="justify"/>
      <protection hidden="1" locked="0"/>
    </xf>
    <xf numFmtId="0" fontId="0" fillId="0" borderId="54" xfId="26" applyBorder="1" applyAlignment="1" applyProtection="1">
      <alignment horizontal="left" vertical="justify"/>
      <protection hidden="1" locked="0"/>
    </xf>
    <xf numFmtId="0" fontId="10" fillId="0" borderId="87" xfId="26" applyFont="1" applyBorder="1" applyAlignment="1" applyProtection="1">
      <alignment horizontal="left"/>
      <protection hidden="1"/>
    </xf>
    <xf numFmtId="0" fontId="10" fillId="0" borderId="35" xfId="26" applyFont="1" applyBorder="1" applyAlignment="1" applyProtection="1">
      <alignment horizontal="left"/>
      <protection hidden="1"/>
    </xf>
    <xf numFmtId="0" fontId="10" fillId="0" borderId="72" xfId="26" applyFont="1" applyBorder="1" applyAlignment="1" applyProtection="1">
      <alignment horizontal="left"/>
      <protection hidden="1"/>
    </xf>
    <xf numFmtId="0" fontId="62" fillId="2" borderId="60" xfId="26" applyFont="1" applyFill="1" applyBorder="1" applyAlignment="1" applyProtection="1">
      <alignment horizontal="center"/>
      <protection hidden="1" locked="0"/>
    </xf>
    <xf numFmtId="0" fontId="62" fillId="2" borderId="26" xfId="26" applyFont="1" applyFill="1" applyBorder="1" applyAlignment="1" applyProtection="1">
      <alignment horizontal="center"/>
      <protection hidden="1" locked="0"/>
    </xf>
    <xf numFmtId="170" fontId="44" fillId="2" borderId="60" xfId="26" applyNumberFormat="1" applyFont="1" applyFill="1" applyBorder="1" applyAlignment="1" applyProtection="1">
      <alignment horizontal="center" vertical="center"/>
      <protection hidden="1" locked="0"/>
    </xf>
    <xf numFmtId="0" fontId="11" fillId="0" borderId="106" xfId="26" applyFont="1" applyBorder="1" applyAlignment="1" applyProtection="1">
      <alignment horizontal="center" vertical="center"/>
      <protection hidden="1"/>
    </xf>
    <xf numFmtId="0" fontId="11" fillId="0" borderId="3" xfId="26" applyFont="1" applyBorder="1" applyAlignment="1" applyProtection="1">
      <alignment horizontal="center" vertical="center"/>
      <protection hidden="1"/>
    </xf>
    <xf numFmtId="0" fontId="18" fillId="2" borderId="60" xfId="26" applyFont="1" applyFill="1" applyBorder="1" applyAlignment="1" applyProtection="1">
      <alignment horizontal="left" vertical="justify"/>
      <protection hidden="1"/>
    </xf>
    <xf numFmtId="0" fontId="17" fillId="0" borderId="25" xfId="26" applyFont="1" applyBorder="1" applyAlignment="1" applyProtection="1">
      <alignment horizontal="left" vertical="justify"/>
      <protection/>
    </xf>
    <xf numFmtId="0" fontId="17" fillId="0" borderId="26" xfId="26" applyFont="1" applyBorder="1" applyAlignment="1" applyProtection="1">
      <alignment horizontal="left" vertical="justify"/>
      <protection/>
    </xf>
    <xf numFmtId="1" fontId="34" fillId="2" borderId="164" xfId="26" applyNumberFormat="1" applyFont="1" applyFill="1" applyBorder="1" applyAlignment="1" applyProtection="1">
      <alignment horizontal="center" vertical="center"/>
      <protection hidden="1" locked="0"/>
    </xf>
    <xf numFmtId="181" fontId="44" fillId="0" borderId="104" xfId="26" applyNumberFormat="1" applyFont="1" applyBorder="1" applyAlignment="1" applyProtection="1">
      <alignment horizontal="center" vertical="center"/>
      <protection hidden="1" locked="0"/>
    </xf>
    <xf numFmtId="181" fontId="44" fillId="0" borderId="127" xfId="26" applyNumberFormat="1" applyFont="1" applyBorder="1" applyAlignment="1" applyProtection="1">
      <alignment horizontal="center" vertical="center"/>
      <protection hidden="1" locked="0"/>
    </xf>
    <xf numFmtId="181" fontId="44" fillId="0" borderId="228" xfId="26" applyNumberFormat="1" applyFont="1" applyBorder="1" applyAlignment="1" applyProtection="1">
      <alignment horizontal="center" vertical="center"/>
      <protection hidden="1" locked="0"/>
    </xf>
    <xf numFmtId="3" fontId="44" fillId="0" borderId="18" xfId="26" applyNumberFormat="1" applyFont="1" applyBorder="1" applyAlignment="1" applyProtection="1">
      <alignment horizontal="center" vertical="center"/>
      <protection hidden="1" locked="0"/>
    </xf>
    <xf numFmtId="3" fontId="44" fillId="0" borderId="19" xfId="26" applyNumberFormat="1" applyFont="1" applyBorder="1" applyAlignment="1" applyProtection="1">
      <alignment horizontal="center" vertical="center"/>
      <protection hidden="1" locked="0"/>
    </xf>
    <xf numFmtId="3" fontId="44" fillId="0" borderId="46" xfId="26" applyNumberFormat="1" applyFont="1" applyBorder="1" applyAlignment="1" applyProtection="1">
      <alignment horizontal="center" vertical="center"/>
      <protection hidden="1" locked="0"/>
    </xf>
    <xf numFmtId="0" fontId="22" fillId="0" borderId="53" xfId="26" applyFont="1" applyFill="1" applyBorder="1" applyAlignment="1" applyProtection="1">
      <alignment horizontal="center"/>
      <protection locked="0"/>
    </xf>
    <xf numFmtId="0" fontId="0" fillId="0" borderId="12" xfId="26" applyBorder="1" applyAlignment="1" applyProtection="1">
      <alignment horizontal="center"/>
      <protection locked="0"/>
    </xf>
    <xf numFmtId="168" fontId="43" fillId="4" borderId="53" xfId="28" applyFont="1" applyFill="1" applyBorder="1" applyAlignment="1" applyProtection="1">
      <alignment horizontal="center" vertical="center"/>
      <protection/>
    </xf>
    <xf numFmtId="0" fontId="11" fillId="4" borderId="35" xfId="26" applyFont="1" applyFill="1" applyBorder="1" applyAlignment="1" applyProtection="1">
      <alignment horizontal="center" vertical="center"/>
      <protection/>
    </xf>
    <xf numFmtId="0" fontId="11" fillId="4" borderId="12" xfId="26" applyFont="1" applyFill="1" applyBorder="1" applyAlignment="1" applyProtection="1">
      <alignment horizontal="center" vertical="center"/>
      <protection/>
    </xf>
    <xf numFmtId="0" fontId="13" fillId="0" borderId="53" xfId="26" applyFont="1" applyFill="1" applyBorder="1" applyAlignment="1" applyProtection="1">
      <alignment horizontal="center" vertical="center"/>
      <protection/>
    </xf>
    <xf numFmtId="0" fontId="13" fillId="0" borderId="35" xfId="26" applyFont="1" applyFill="1" applyBorder="1" applyAlignment="1" applyProtection="1">
      <alignment horizontal="center" vertical="center"/>
      <protection/>
    </xf>
    <xf numFmtId="0" fontId="13" fillId="0" borderId="12" xfId="26" applyFont="1" applyFill="1" applyBorder="1" applyAlignment="1" applyProtection="1">
      <alignment horizontal="center" vertical="center"/>
      <protection/>
    </xf>
    <xf numFmtId="0" fontId="0" fillId="0" borderId="12" xfId="26" applyFill="1" applyBorder="1" applyAlignment="1" applyProtection="1">
      <alignment horizontal="center"/>
      <protection locked="0"/>
    </xf>
    <xf numFmtId="0" fontId="54" fillId="0" borderId="53" xfId="26" applyFont="1" applyFill="1" applyBorder="1" applyAlignment="1" applyProtection="1">
      <alignment horizontal="center" vertical="center"/>
      <protection/>
    </xf>
    <xf numFmtId="0" fontId="54" fillId="0" borderId="35" xfId="26" applyFont="1" applyFill="1" applyBorder="1" applyAlignment="1" applyProtection="1">
      <alignment horizontal="center" vertical="center"/>
      <protection/>
    </xf>
    <xf numFmtId="0" fontId="54" fillId="0" borderId="12" xfId="26" applyFont="1" applyFill="1" applyBorder="1" applyAlignment="1" applyProtection="1">
      <alignment horizontal="center" vertical="center"/>
      <protection/>
    </xf>
    <xf numFmtId="0" fontId="22" fillId="0" borderId="53" xfId="26" applyFont="1" applyFill="1" applyBorder="1" applyAlignment="1" applyProtection="1">
      <alignment horizontal="center" vertical="center"/>
      <protection locked="0"/>
    </xf>
    <xf numFmtId="0" fontId="0" fillId="0" borderId="12" xfId="26" applyFill="1" applyBorder="1" applyAlignment="1" applyProtection="1">
      <alignment horizontal="center" vertical="center"/>
      <protection locked="0"/>
    </xf>
    <xf numFmtId="168" fontId="43" fillId="4" borderId="53" xfId="28" applyFont="1" applyFill="1" applyBorder="1" applyAlignment="1" applyProtection="1">
      <alignment horizontal="left" vertical="center" indent="8"/>
      <protection/>
    </xf>
    <xf numFmtId="0" fontId="11" fillId="4" borderId="35" xfId="26" applyFont="1" applyFill="1" applyBorder="1" applyAlignment="1" applyProtection="1">
      <alignment horizontal="left" vertical="center" indent="8"/>
      <protection/>
    </xf>
    <xf numFmtId="0" fontId="11" fillId="4" borderId="12" xfId="26" applyFont="1" applyFill="1" applyBorder="1" applyAlignment="1" applyProtection="1">
      <alignment horizontal="left" vertical="center" indent="8"/>
      <protection/>
    </xf>
    <xf numFmtId="170" fontId="17" fillId="3" borderId="239" xfId="28" applyNumberFormat="1" applyFont="1" applyFill="1" applyBorder="1" applyAlignment="1" applyProtection="1">
      <alignment horizontal="center"/>
      <protection/>
    </xf>
    <xf numFmtId="170" fontId="17" fillId="3" borderId="221" xfId="28" applyNumberFormat="1" applyFont="1" applyFill="1" applyBorder="1" applyAlignment="1" applyProtection="1">
      <alignment horizontal="center"/>
      <protection/>
    </xf>
    <xf numFmtId="168" fontId="9" fillId="3" borderId="38" xfId="28" applyFont="1" applyFill="1" applyBorder="1" applyAlignment="1" applyProtection="1">
      <alignment horizontal="left"/>
      <protection/>
    </xf>
    <xf numFmtId="168" fontId="9" fillId="3" borderId="98" xfId="28" applyFont="1" applyFill="1" applyBorder="1" applyAlignment="1" applyProtection="1">
      <alignment horizontal="left"/>
      <protection/>
    </xf>
    <xf numFmtId="168" fontId="9" fillId="3" borderId="186" xfId="28" applyFont="1" applyFill="1" applyBorder="1" applyAlignment="1" applyProtection="1">
      <alignment horizontal="left"/>
      <protection/>
    </xf>
    <xf numFmtId="0" fontId="21" fillId="0" borderId="53" xfId="26" applyFont="1" applyFill="1" applyBorder="1" applyAlignment="1" applyProtection="1">
      <alignment horizontal="center" vertical="center"/>
      <protection/>
    </xf>
    <xf numFmtId="0" fontId="21" fillId="0" borderId="35" xfId="26" applyFont="1" applyFill="1" applyBorder="1" applyAlignment="1" applyProtection="1">
      <alignment horizontal="center" vertical="center"/>
      <protection/>
    </xf>
    <xf numFmtId="0" fontId="21" fillId="0" borderId="12" xfId="26" applyFont="1" applyFill="1" applyBorder="1" applyAlignment="1" applyProtection="1">
      <alignment horizontal="center" vertical="center"/>
      <protection/>
    </xf>
    <xf numFmtId="0" fontId="0" fillId="2" borderId="57" xfId="26" applyFont="1" applyFill="1" applyBorder="1" applyAlignment="1" applyProtection="1">
      <alignment horizontal="center"/>
      <protection hidden="1"/>
    </xf>
    <xf numFmtId="181" fontId="0" fillId="0" borderId="57" xfId="26" applyNumberFormat="1" applyFont="1" applyFill="1" applyBorder="1" applyAlignment="1" applyProtection="1">
      <alignment horizontal="right"/>
      <protection hidden="1"/>
    </xf>
    <xf numFmtId="181" fontId="0" fillId="0" borderId="240" xfId="26" applyNumberFormat="1" applyFont="1" applyFill="1" applyBorder="1" applyAlignment="1" applyProtection="1">
      <alignment horizontal="right"/>
      <protection hidden="1"/>
    </xf>
    <xf numFmtId="0" fontId="7" fillId="2" borderId="99" xfId="26" applyFont="1" applyFill="1" applyBorder="1" applyAlignment="1" applyProtection="1">
      <alignment horizontal="center"/>
      <protection hidden="1"/>
    </xf>
    <xf numFmtId="181" fontId="0" fillId="0" borderId="59" xfId="26" applyNumberFormat="1" applyFont="1" applyFill="1" applyBorder="1" applyAlignment="1" applyProtection="1">
      <alignment horizontal="right"/>
      <protection hidden="1"/>
    </xf>
    <xf numFmtId="181" fontId="0" fillId="0" borderId="241" xfId="26" applyNumberFormat="1" applyFont="1" applyFill="1" applyBorder="1" applyAlignment="1" applyProtection="1">
      <alignment horizontal="right"/>
      <protection hidden="1"/>
    </xf>
    <xf numFmtId="0" fontId="0" fillId="2" borderId="82" xfId="26" applyFont="1" applyFill="1" applyBorder="1" applyAlignment="1" applyProtection="1">
      <alignment horizontal="center"/>
      <protection hidden="1"/>
    </xf>
    <xf numFmtId="184" fontId="7" fillId="0" borderId="82" xfId="26" applyNumberFormat="1" applyFont="1" applyFill="1" applyBorder="1" applyAlignment="1" applyProtection="1">
      <alignment horizontal="right"/>
      <protection hidden="1"/>
    </xf>
    <xf numFmtId="0" fontId="0" fillId="2" borderId="47" xfId="26" applyFont="1" applyFill="1" applyBorder="1" applyAlignment="1" applyProtection="1">
      <alignment horizontal="center"/>
      <protection hidden="1"/>
    </xf>
    <xf numFmtId="181" fontId="0" fillId="0" borderId="47" xfId="26" applyNumberFormat="1" applyFont="1" applyFill="1" applyBorder="1" applyAlignment="1" applyProtection="1">
      <alignment horizontal="right"/>
      <protection hidden="1"/>
    </xf>
    <xf numFmtId="0" fontId="0" fillId="2" borderId="21" xfId="26" applyFont="1" applyFill="1" applyBorder="1" applyAlignment="1" applyProtection="1">
      <alignment horizontal="center"/>
      <protection hidden="1"/>
    </xf>
    <xf numFmtId="181" fontId="0" fillId="0" borderId="21" xfId="26" applyNumberFormat="1" applyFont="1" applyFill="1" applyBorder="1" applyAlignment="1" applyProtection="1">
      <alignment horizontal="right"/>
      <protection hidden="1"/>
    </xf>
    <xf numFmtId="0" fontId="34" fillId="2" borderId="39" xfId="26" applyFont="1" applyFill="1" applyBorder="1" applyAlignment="1" applyProtection="1">
      <alignment horizontal="center"/>
      <protection hidden="1"/>
    </xf>
    <xf numFmtId="181" fontId="34" fillId="0" borderId="39" xfId="26" applyNumberFormat="1" applyFont="1" applyFill="1" applyBorder="1" applyAlignment="1" applyProtection="1">
      <alignment horizontal="right"/>
      <protection hidden="1"/>
    </xf>
    <xf numFmtId="181" fontId="34" fillId="0" borderId="40" xfId="26" applyNumberFormat="1" applyFont="1" applyFill="1" applyBorder="1" applyAlignment="1" applyProtection="1">
      <alignment horizontal="right"/>
      <protection hidden="1"/>
    </xf>
    <xf numFmtId="0" fontId="41" fillId="2" borderId="159" xfId="26" applyFont="1" applyFill="1" applyBorder="1" applyAlignment="1" applyProtection="1">
      <alignment horizontal="center"/>
      <protection hidden="1"/>
    </xf>
    <xf numFmtId="181" fontId="41" fillId="0" borderId="159" xfId="26" applyNumberFormat="1" applyFont="1" applyFill="1" applyBorder="1" applyAlignment="1" applyProtection="1">
      <alignment horizontal="right"/>
      <protection hidden="1"/>
    </xf>
    <xf numFmtId="181" fontId="41" fillId="0" borderId="242" xfId="26" applyNumberFormat="1" applyFont="1" applyFill="1" applyBorder="1" applyAlignment="1" applyProtection="1">
      <alignment horizontal="right"/>
      <protection hidden="1"/>
    </xf>
    <xf numFmtId="0" fontId="32" fillId="2" borderId="47" xfId="26" applyFont="1" applyFill="1" applyBorder="1" applyAlignment="1" applyProtection="1">
      <alignment horizontal="center"/>
      <protection hidden="1"/>
    </xf>
    <xf numFmtId="184" fontId="32" fillId="0" borderId="47" xfId="26" applyNumberFormat="1" applyFont="1" applyFill="1" applyBorder="1" applyAlignment="1" applyProtection="1">
      <alignment horizontal="right"/>
      <protection hidden="1"/>
    </xf>
    <xf numFmtId="184" fontId="32" fillId="0" borderId="171" xfId="26" applyNumberFormat="1" applyFont="1" applyFill="1" applyBorder="1" applyAlignment="1" applyProtection="1">
      <alignment horizontal="right"/>
      <protection hidden="1"/>
    </xf>
    <xf numFmtId="0" fontId="0" fillId="2" borderId="57" xfId="26" applyFill="1" applyBorder="1" applyAlignment="1" applyProtection="1">
      <alignment horizontal="center"/>
      <protection hidden="1"/>
    </xf>
    <xf numFmtId="181" fontId="0" fillId="0" borderId="57" xfId="26" applyNumberFormat="1" applyFill="1" applyBorder="1" applyAlignment="1" applyProtection="1">
      <alignment horizontal="right"/>
      <protection hidden="1"/>
    </xf>
    <xf numFmtId="0" fontId="7" fillId="2" borderId="21" xfId="26" applyFont="1" applyFill="1" applyBorder="1" applyAlignment="1" applyProtection="1">
      <alignment horizontal="center"/>
      <protection hidden="1"/>
    </xf>
    <xf numFmtId="181" fontId="7" fillId="0" borderId="21" xfId="26" applyNumberFormat="1" applyFont="1" applyFill="1" applyBorder="1" applyAlignment="1" applyProtection="1">
      <alignment horizontal="right"/>
      <protection hidden="1"/>
    </xf>
    <xf numFmtId="0" fontId="0" fillId="2" borderId="82" xfId="26" applyFill="1" applyBorder="1" applyAlignment="1" applyProtection="1">
      <alignment horizontal="center"/>
      <protection hidden="1"/>
    </xf>
    <xf numFmtId="0" fontId="0" fillId="2" borderId="16" xfId="26" applyFont="1" applyFill="1" applyBorder="1" applyAlignment="1" applyProtection="1">
      <alignment horizontal="center"/>
      <protection hidden="1"/>
    </xf>
    <xf numFmtId="0" fontId="0" fillId="2" borderId="16" xfId="26" applyFill="1" applyBorder="1" applyAlignment="1" applyProtection="1">
      <alignment horizontal="center"/>
      <protection hidden="1"/>
    </xf>
    <xf numFmtId="181" fontId="0" fillId="0" borderId="16" xfId="26" applyNumberFormat="1" applyFill="1" applyBorder="1" applyAlignment="1" applyProtection="1">
      <alignment horizontal="right"/>
      <protection hidden="1"/>
    </xf>
    <xf numFmtId="0" fontId="0" fillId="2" borderId="47" xfId="26" applyFill="1" applyBorder="1" applyAlignment="1" applyProtection="1">
      <alignment horizontal="center"/>
      <protection hidden="1"/>
    </xf>
    <xf numFmtId="181" fontId="0" fillId="0" borderId="47" xfId="26" applyNumberFormat="1" applyFill="1" applyBorder="1" applyAlignment="1" applyProtection="1">
      <alignment horizontal="right"/>
      <protection hidden="1"/>
    </xf>
    <xf numFmtId="0" fontId="0" fillId="2" borderId="21" xfId="26" applyFill="1" applyBorder="1" applyAlignment="1" applyProtection="1">
      <alignment horizontal="center"/>
      <protection hidden="1"/>
    </xf>
    <xf numFmtId="184" fontId="0" fillId="0" borderId="21" xfId="26" applyNumberFormat="1" applyFill="1" applyBorder="1" applyAlignment="1" applyProtection="1">
      <alignment horizontal="right"/>
      <protection hidden="1"/>
    </xf>
    <xf numFmtId="0" fontId="0" fillId="2" borderId="59" xfId="26" applyFill="1" applyBorder="1" applyAlignment="1" applyProtection="1">
      <alignment horizontal="center"/>
      <protection hidden="1"/>
    </xf>
    <xf numFmtId="184" fontId="0" fillId="0" borderId="59" xfId="26" applyNumberFormat="1" applyFill="1" applyBorder="1" applyAlignment="1" applyProtection="1">
      <alignment horizontal="right"/>
      <protection hidden="1"/>
    </xf>
    <xf numFmtId="184" fontId="0" fillId="0" borderId="47" xfId="26" applyNumberFormat="1" applyFill="1" applyBorder="1" applyAlignment="1" applyProtection="1">
      <alignment horizontal="right"/>
      <protection hidden="1"/>
    </xf>
    <xf numFmtId="0" fontId="7" fillId="2" borderId="82" xfId="26" applyFont="1" applyFill="1" applyBorder="1" applyAlignment="1" applyProtection="1">
      <alignment horizontal="center"/>
      <protection hidden="1"/>
    </xf>
    <xf numFmtId="184" fontId="0" fillId="0" borderId="82" xfId="26" applyNumberFormat="1" applyFont="1" applyFill="1" applyBorder="1" applyAlignment="1" applyProtection="1">
      <alignment horizontal="right"/>
      <protection hidden="1"/>
    </xf>
    <xf numFmtId="184" fontId="0" fillId="0" borderId="243" xfId="26" applyNumberFormat="1" applyFont="1" applyFill="1" applyBorder="1" applyAlignment="1" applyProtection="1">
      <alignment horizontal="right"/>
      <protection hidden="1"/>
    </xf>
    <xf numFmtId="0" fontId="7" fillId="11" borderId="170" xfId="26" applyFont="1" applyFill="1" applyBorder="1" applyAlignment="1" applyProtection="1">
      <alignment horizontal="center"/>
      <protection hidden="1"/>
    </xf>
    <xf numFmtId="184" fontId="7" fillId="0" borderId="170" xfId="26" applyNumberFormat="1" applyFont="1" applyFill="1" applyBorder="1" applyAlignment="1" applyProtection="1">
      <alignment horizontal="right"/>
      <protection hidden="1"/>
    </xf>
    <xf numFmtId="184" fontId="7" fillId="0" borderId="244" xfId="26" applyNumberFormat="1" applyFont="1" applyFill="1" applyBorder="1" applyAlignment="1" applyProtection="1">
      <alignment horizontal="right"/>
      <protection hidden="1"/>
    </xf>
    <xf numFmtId="0" fontId="7" fillId="2" borderId="57" xfId="26" applyFont="1" applyFill="1" applyBorder="1" applyAlignment="1" applyProtection="1">
      <alignment horizontal="center"/>
      <protection hidden="1"/>
    </xf>
    <xf numFmtId="0" fontId="48" fillId="0" borderId="3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8" fillId="0" borderId="245" xfId="26" applyFont="1" applyFill="1" applyBorder="1" applyAlignment="1" applyProtection="1">
      <alignment/>
      <protection hidden="1" locked="0"/>
    </xf>
    <xf numFmtId="0" fontId="7" fillId="0" borderId="143" xfId="26" applyFont="1" applyFill="1" applyBorder="1" applyAlignment="1" applyProtection="1">
      <alignment/>
      <protection hidden="1" locked="0"/>
    </xf>
    <xf numFmtId="0" fontId="9" fillId="0" borderId="138" xfId="26" applyFont="1" applyFill="1" applyBorder="1" applyAlignment="1" applyProtection="1">
      <alignment/>
      <protection hidden="1" locked="0"/>
    </xf>
    <xf numFmtId="0" fontId="0" fillId="0" borderId="183" xfId="26" applyFont="1" applyFill="1" applyBorder="1" applyAlignment="1" applyProtection="1">
      <alignment/>
      <protection hidden="1" locked="0"/>
    </xf>
    <xf numFmtId="0" fontId="0" fillId="2" borderId="42" xfId="26" applyFont="1" applyFill="1" applyBorder="1" applyAlignment="1" applyProtection="1">
      <alignment horizontal="center"/>
      <protection hidden="1"/>
    </xf>
    <xf numFmtId="181" fontId="0" fillId="0" borderId="42" xfId="26" applyNumberFormat="1" applyFont="1" applyFill="1" applyBorder="1" applyAlignment="1" applyProtection="1">
      <alignment horizontal="right"/>
      <protection hidden="1"/>
    </xf>
    <xf numFmtId="181" fontId="0" fillId="0" borderId="214" xfId="26" applyNumberFormat="1" applyFont="1" applyFill="1" applyBorder="1" applyAlignment="1" applyProtection="1">
      <alignment horizontal="right"/>
      <protection hidden="1"/>
    </xf>
    <xf numFmtId="0" fontId="0" fillId="2" borderId="82" xfId="26" applyFont="1" applyFill="1" applyBorder="1" applyAlignment="1" applyProtection="1">
      <alignment horizontal="center" vertical="justify"/>
      <protection hidden="1"/>
    </xf>
    <xf numFmtId="0" fontId="0" fillId="2" borderId="82" xfId="26" applyFill="1" applyBorder="1" applyAlignment="1" applyProtection="1">
      <alignment horizontal="center" vertical="justify"/>
      <protection hidden="1"/>
    </xf>
    <xf numFmtId="0" fontId="7" fillId="12" borderId="92" xfId="26" applyFont="1" applyFill="1" applyBorder="1" applyAlignment="1" applyProtection="1">
      <alignment horizontal="center"/>
      <protection hidden="1"/>
    </xf>
    <xf numFmtId="181" fontId="7" fillId="12" borderId="92" xfId="26" applyNumberFormat="1" applyFont="1" applyFill="1" applyBorder="1" applyAlignment="1" applyProtection="1">
      <alignment horizontal="right"/>
      <protection hidden="1"/>
    </xf>
    <xf numFmtId="181" fontId="7" fillId="12" borderId="246" xfId="26" applyNumberFormat="1" applyFont="1" applyFill="1" applyBorder="1" applyAlignment="1" applyProtection="1">
      <alignment horizontal="right"/>
      <protection hidden="1"/>
    </xf>
    <xf numFmtId="0" fontId="0" fillId="0" borderId="183" xfId="26" applyFill="1" applyBorder="1" applyAlignment="1" applyProtection="1">
      <alignment/>
      <protection hidden="1" locked="0"/>
    </xf>
    <xf numFmtId="0" fontId="8" fillId="0" borderId="247" xfId="26" applyFont="1" applyFill="1" applyBorder="1" applyAlignment="1" applyProtection="1">
      <alignment/>
      <protection hidden="1" locked="0"/>
    </xf>
    <xf numFmtId="0" fontId="7" fillId="0" borderId="144" xfId="26" applyFont="1" applyFill="1" applyBorder="1" applyAlignment="1" applyProtection="1">
      <alignment/>
      <protection hidden="1" locked="0"/>
    </xf>
    <xf numFmtId="0" fontId="8" fillId="0" borderId="248" xfId="26" applyFont="1" applyFill="1" applyBorder="1" applyAlignment="1" applyProtection="1">
      <alignment/>
      <protection hidden="1" locked="0"/>
    </xf>
    <xf numFmtId="0" fontId="7" fillId="0" borderId="247" xfId="26" applyFont="1" applyFill="1" applyBorder="1" applyAlignment="1" applyProtection="1">
      <alignment/>
      <protection hidden="1" locked="0"/>
    </xf>
    <xf numFmtId="0" fontId="9" fillId="0" borderId="142" xfId="26" applyFont="1" applyFill="1" applyBorder="1" applyAlignment="1" applyProtection="1">
      <alignment/>
      <protection hidden="1" locked="0"/>
    </xf>
    <xf numFmtId="0" fontId="0" fillId="0" borderId="138" xfId="26" applyFill="1" applyBorder="1" applyAlignment="1" applyProtection="1">
      <alignment/>
      <protection hidden="1" locked="0"/>
    </xf>
    <xf numFmtId="0" fontId="48" fillId="0" borderId="61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58" xfId="0" applyBorder="1" applyAlignment="1">
      <alignment horizontal="center"/>
    </xf>
    <xf numFmtId="168" fontId="8" fillId="0" borderId="230" xfId="27" applyFont="1" applyFill="1" applyBorder="1" applyAlignment="1" applyProtection="1">
      <alignment horizontal="center" vertical="center" wrapText="1"/>
      <protection hidden="1" locked="0"/>
    </xf>
    <xf numFmtId="0" fontId="7" fillId="0" borderId="226" xfId="26" applyFont="1" applyFill="1" applyBorder="1" applyAlignment="1" applyProtection="1">
      <alignment horizontal="center" vertical="center" wrapText="1"/>
      <protection hidden="1" locked="0"/>
    </xf>
    <xf numFmtId="0" fontId="7" fillId="0" borderId="234" xfId="26" applyFont="1" applyFill="1" applyBorder="1" applyAlignment="1" applyProtection="1">
      <alignment horizontal="center" vertical="center" wrapText="1"/>
      <protection hidden="1" locked="0"/>
    </xf>
    <xf numFmtId="168" fontId="42" fillId="0" borderId="87" xfId="27" applyFont="1" applyFill="1" applyBorder="1" applyAlignment="1" applyProtection="1">
      <alignment horizontal="center" vertical="center" wrapText="1"/>
      <protection hidden="1" locked="0"/>
    </xf>
    <xf numFmtId="168" fontId="42" fillId="0" borderId="35" xfId="27" applyFont="1" applyFill="1" applyBorder="1" applyAlignment="1" applyProtection="1">
      <alignment horizontal="center" vertical="center" wrapText="1"/>
      <protection hidden="1" locked="0"/>
    </xf>
    <xf numFmtId="168" fontId="42" fillId="0" borderId="72" xfId="27" applyFont="1" applyFill="1" applyBorder="1" applyAlignment="1" applyProtection="1">
      <alignment horizontal="center" vertical="center" wrapText="1"/>
      <protection hidden="1" locked="0"/>
    </xf>
    <xf numFmtId="1" fontId="8" fillId="0" borderId="230" xfId="26" applyNumberFormat="1" applyFont="1" applyFill="1" applyBorder="1" applyAlignment="1" applyProtection="1">
      <alignment horizontal="center" vertical="center"/>
      <protection hidden="1" locked="0"/>
    </xf>
    <xf numFmtId="1" fontId="7" fillId="0" borderId="226" xfId="26" applyNumberFormat="1" applyFont="1" applyFill="1" applyBorder="1" applyAlignment="1" applyProtection="1">
      <alignment horizontal="center" vertical="center"/>
      <protection hidden="1" locked="0"/>
    </xf>
    <xf numFmtId="1" fontId="7" fillId="0" borderId="227" xfId="26" applyNumberFormat="1" applyFont="1" applyFill="1" applyBorder="1" applyAlignment="1" applyProtection="1">
      <alignment horizontal="center" vertical="center"/>
      <protection hidden="1" locked="0"/>
    </xf>
    <xf numFmtId="0" fontId="9" fillId="2" borderId="60" xfId="26" applyFont="1" applyFill="1" applyBorder="1" applyAlignment="1" applyProtection="1">
      <alignment/>
      <protection hidden="1" locked="0"/>
    </xf>
    <xf numFmtId="0" fontId="0" fillId="0" borderId="195" xfId="26" applyBorder="1" applyAlignment="1" applyProtection="1">
      <alignment/>
      <protection hidden="1" locked="0"/>
    </xf>
    <xf numFmtId="0" fontId="9" fillId="2" borderId="18" xfId="26" applyFont="1" applyFill="1" applyBorder="1" applyAlignment="1" applyProtection="1">
      <alignment/>
      <protection hidden="1" locked="0"/>
    </xf>
    <xf numFmtId="0" fontId="0" fillId="0" borderId="48" xfId="26" applyBorder="1" applyAlignment="1" applyProtection="1">
      <alignment/>
      <protection hidden="1" locked="0"/>
    </xf>
    <xf numFmtId="0" fontId="0" fillId="0" borderId="45" xfId="26" applyBorder="1" applyAlignment="1" applyProtection="1">
      <alignment/>
      <protection hidden="1" locked="0"/>
    </xf>
    <xf numFmtId="0" fontId="0" fillId="0" borderId="2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2" borderId="53" xfId="26" applyFont="1" applyFill="1" applyBorder="1" applyAlignment="1" applyProtection="1">
      <alignment horizontal="center"/>
      <protection hidden="1"/>
    </xf>
    <xf numFmtId="0" fontId="10" fillId="2" borderId="35" xfId="26" applyFont="1" applyFill="1" applyBorder="1" applyAlignment="1" applyProtection="1">
      <alignment horizontal="center"/>
      <protection hidden="1"/>
    </xf>
    <xf numFmtId="0" fontId="33" fillId="0" borderId="19" xfId="26" applyFont="1" applyBorder="1" applyAlignment="1" applyProtection="1">
      <alignment horizontal="left"/>
      <protection/>
    </xf>
    <xf numFmtId="0" fontId="8" fillId="0" borderId="250" xfId="26" applyFont="1" applyFill="1" applyBorder="1" applyAlignment="1" applyProtection="1">
      <alignment/>
      <protection hidden="1" locked="0"/>
    </xf>
    <xf numFmtId="0" fontId="7" fillId="0" borderId="245" xfId="26" applyFont="1" applyFill="1" applyBorder="1" applyAlignment="1" applyProtection="1">
      <alignment/>
      <protection hidden="1" locked="0"/>
    </xf>
    <xf numFmtId="0" fontId="0" fillId="0" borderId="138" xfId="26" applyFont="1" applyFill="1" applyBorder="1" applyAlignment="1" applyProtection="1">
      <alignment/>
      <protection hidden="1" locked="0"/>
    </xf>
    <xf numFmtId="0" fontId="9" fillId="2" borderId="100" xfId="26" applyFont="1" applyFill="1" applyBorder="1" applyAlignment="1" applyProtection="1">
      <alignment/>
      <protection hidden="1" locked="0"/>
    </xf>
    <xf numFmtId="0" fontId="0" fillId="0" borderId="251" xfId="26" applyBorder="1" applyAlignment="1" applyProtection="1">
      <alignment/>
      <protection hidden="1" locked="0"/>
    </xf>
    <xf numFmtId="0" fontId="0" fillId="0" borderId="26" xfId="26" applyBorder="1" applyAlignment="1" applyProtection="1">
      <alignment/>
      <protection hidden="1" locked="0"/>
    </xf>
    <xf numFmtId="0" fontId="0" fillId="0" borderId="158" xfId="26" applyBorder="1" applyAlignment="1" applyProtection="1">
      <alignment/>
      <protection hidden="1" locked="0"/>
    </xf>
    <xf numFmtId="0" fontId="0" fillId="0" borderId="1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2" fontId="11" fillId="0" borderId="219" xfId="28" applyNumberFormat="1" applyFont="1" applyFill="1" applyBorder="1" applyAlignment="1" applyProtection="1">
      <alignment horizontal="center"/>
      <protection hidden="1" locked="0"/>
    </xf>
    <xf numFmtId="172" fontId="11" fillId="0" borderId="220" xfId="28" applyNumberFormat="1" applyFont="1" applyFill="1" applyBorder="1" applyAlignment="1" applyProtection="1">
      <alignment horizontal="center"/>
      <protection hidden="1" locked="0"/>
    </xf>
    <xf numFmtId="172" fontId="11" fillId="0" borderId="218" xfId="28" applyNumberFormat="1" applyFont="1" applyFill="1" applyBorder="1" applyAlignment="1" applyProtection="1">
      <alignment horizontal="center"/>
      <protection hidden="1" locked="0"/>
    </xf>
    <xf numFmtId="3" fontId="0" fillId="2" borderId="60" xfId="26" applyNumberFormat="1" applyFont="1" applyFill="1" applyBorder="1" applyAlignment="1" applyProtection="1">
      <alignment horizontal="center"/>
      <protection hidden="1"/>
    </xf>
    <xf numFmtId="3" fontId="0" fillId="2" borderId="25" xfId="26" applyNumberFormat="1" applyFont="1" applyFill="1" applyBorder="1" applyAlignment="1" applyProtection="1">
      <alignment horizontal="center"/>
      <protection hidden="1"/>
    </xf>
    <xf numFmtId="3" fontId="0" fillId="2" borderId="26" xfId="26" applyNumberFormat="1" applyFont="1" applyFill="1" applyBorder="1" applyAlignment="1" applyProtection="1">
      <alignment horizontal="center"/>
      <protection hidden="1"/>
    </xf>
    <xf numFmtId="1" fontId="9" fillId="0" borderId="23" xfId="26" applyNumberFormat="1" applyFont="1" applyFill="1" applyBorder="1" applyAlignment="1" applyProtection="1">
      <alignment horizontal="left" vertical="center"/>
      <protection hidden="1"/>
    </xf>
    <xf numFmtId="1" fontId="9" fillId="0" borderId="24" xfId="26" applyNumberFormat="1" applyFont="1" applyFill="1" applyBorder="1" applyAlignment="1" applyProtection="1">
      <alignment horizontal="left" vertical="center"/>
      <protection hidden="1"/>
    </xf>
    <xf numFmtId="14" fontId="0" fillId="0" borderId="127" xfId="26" applyNumberFormat="1" applyFont="1" applyFill="1" applyBorder="1" applyAlignment="1" applyProtection="1">
      <alignment horizontal="left"/>
      <protection hidden="1" locked="0"/>
    </xf>
    <xf numFmtId="14" fontId="0" fillId="0" borderId="231" xfId="26" applyNumberFormat="1" applyFont="1" applyFill="1" applyBorder="1" applyAlignment="1" applyProtection="1">
      <alignment horizontal="left"/>
      <protection hidden="1" locked="0"/>
    </xf>
    <xf numFmtId="181" fontId="7" fillId="0" borderId="8" xfId="26" applyNumberFormat="1" applyFont="1" applyFill="1" applyBorder="1" applyAlignment="1" applyProtection="1">
      <alignment horizontal="left" vertical="center"/>
      <protection hidden="1"/>
    </xf>
    <xf numFmtId="181" fontId="7" fillId="0" borderId="135" xfId="26" applyNumberFormat="1" applyFont="1" applyFill="1" applyBorder="1" applyAlignment="1" applyProtection="1">
      <alignment horizontal="left" vertical="center"/>
      <protection hidden="1"/>
    </xf>
    <xf numFmtId="3" fontId="0" fillId="2" borderId="61" xfId="26" applyNumberFormat="1" applyFont="1" applyFill="1" applyBorder="1" applyAlignment="1" applyProtection="1">
      <alignment horizontal="center"/>
      <protection hidden="1"/>
    </xf>
    <xf numFmtId="3" fontId="0" fillId="2" borderId="27" xfId="26" applyNumberFormat="1" applyFont="1" applyFill="1" applyBorder="1" applyAlignment="1" applyProtection="1">
      <alignment horizontal="center"/>
      <protection hidden="1"/>
    </xf>
    <xf numFmtId="3" fontId="0" fillId="2" borderId="28" xfId="26" applyNumberFormat="1" applyFont="1" applyFill="1" applyBorder="1" applyAlignment="1" applyProtection="1">
      <alignment horizontal="center"/>
      <protection hidden="1"/>
    </xf>
    <xf numFmtId="49" fontId="0" fillId="2" borderId="60" xfId="26" applyNumberFormat="1" applyFont="1" applyFill="1" applyBorder="1" applyAlignment="1" applyProtection="1">
      <alignment horizontal="center"/>
      <protection hidden="1"/>
    </xf>
    <xf numFmtId="49" fontId="0" fillId="2" borderId="25" xfId="26" applyNumberFormat="1" applyFont="1" applyFill="1" applyBorder="1" applyAlignment="1" applyProtection="1">
      <alignment horizontal="center"/>
      <protection hidden="1"/>
    </xf>
    <xf numFmtId="49" fontId="0" fillId="2" borderId="26" xfId="26" applyNumberFormat="1" applyFont="1" applyFill="1" applyBorder="1" applyAlignment="1" applyProtection="1">
      <alignment horizontal="center"/>
      <protection hidden="1"/>
    </xf>
    <xf numFmtId="49" fontId="0" fillId="2" borderId="61" xfId="26" applyNumberFormat="1" applyFont="1" applyFill="1" applyBorder="1" applyAlignment="1" applyProtection="1">
      <alignment horizontal="center"/>
      <protection hidden="1"/>
    </xf>
    <xf numFmtId="49" fontId="0" fillId="2" borderId="27" xfId="26" applyNumberFormat="1" applyFont="1" applyFill="1" applyBorder="1" applyAlignment="1" applyProtection="1">
      <alignment horizontal="center"/>
      <protection hidden="1"/>
    </xf>
    <xf numFmtId="49" fontId="0" fillId="2" borderId="28" xfId="26" applyNumberFormat="1" applyFont="1" applyFill="1" applyBorder="1" applyAlignment="1" applyProtection="1">
      <alignment horizontal="center"/>
      <protection hidden="1"/>
    </xf>
    <xf numFmtId="168" fontId="16" fillId="0" borderId="87" xfId="27" applyFont="1" applyFill="1" applyBorder="1" applyAlignment="1" applyProtection="1">
      <alignment horizontal="left" vertical="center" wrapText="1"/>
      <protection hidden="1" locked="0"/>
    </xf>
    <xf numFmtId="168" fontId="16" fillId="0" borderId="35" xfId="27" applyFont="1" applyFill="1" applyBorder="1" applyAlignment="1" applyProtection="1">
      <alignment horizontal="left" vertical="center" wrapText="1"/>
      <protection hidden="1" locked="0"/>
    </xf>
    <xf numFmtId="168" fontId="8" fillId="0" borderId="35" xfId="27" applyFont="1" applyFill="1" applyBorder="1" applyAlignment="1" applyProtection="1">
      <alignment horizontal="left" vertical="center" wrapText="1"/>
      <protection hidden="1" locked="0"/>
    </xf>
    <xf numFmtId="168" fontId="8" fillId="0" borderId="252" xfId="27" applyFont="1" applyFill="1" applyBorder="1" applyAlignment="1" applyProtection="1">
      <alignment horizontal="left" vertical="center" wrapText="1"/>
      <protection hidden="1" locked="0"/>
    </xf>
    <xf numFmtId="49" fontId="0" fillId="2" borderId="30" xfId="26" applyNumberFormat="1" applyFont="1" applyFill="1" applyBorder="1" applyAlignment="1" applyProtection="1">
      <alignment horizontal="center"/>
      <protection hidden="1"/>
    </xf>
    <xf numFmtId="49" fontId="0" fillId="2" borderId="23" xfId="26" applyNumberFormat="1" applyFont="1" applyFill="1" applyBorder="1" applyAlignment="1" applyProtection="1">
      <alignment horizontal="center"/>
      <protection hidden="1"/>
    </xf>
    <xf numFmtId="49" fontId="0" fillId="2" borderId="24" xfId="26" applyNumberFormat="1" applyFont="1" applyFill="1" applyBorder="1" applyAlignment="1" applyProtection="1">
      <alignment horizontal="center"/>
      <protection hidden="1"/>
    </xf>
    <xf numFmtId="49" fontId="0" fillId="2" borderId="18" xfId="26" applyNumberFormat="1" applyFont="1" applyFill="1" applyBorder="1" applyAlignment="1" applyProtection="1">
      <alignment horizontal="center"/>
      <protection hidden="1"/>
    </xf>
    <xf numFmtId="49" fontId="0" fillId="2" borderId="19" xfId="26" applyNumberFormat="1" applyFont="1" applyFill="1" applyBorder="1" applyAlignment="1" applyProtection="1">
      <alignment horizontal="center"/>
      <protection hidden="1"/>
    </xf>
    <xf numFmtId="49" fontId="0" fillId="2" borderId="45" xfId="26" applyNumberFormat="1" applyFont="1" applyFill="1" applyBorder="1" applyAlignment="1" applyProtection="1">
      <alignment horizontal="center"/>
      <protection hidden="1"/>
    </xf>
    <xf numFmtId="49" fontId="7" fillId="2" borderId="30" xfId="26" applyNumberFormat="1" applyFont="1" applyFill="1" applyBorder="1" applyAlignment="1" applyProtection="1">
      <alignment horizontal="center"/>
      <protection hidden="1"/>
    </xf>
    <xf numFmtId="49" fontId="7" fillId="2" borderId="23" xfId="26" applyNumberFormat="1" applyFont="1" applyFill="1" applyBorder="1" applyAlignment="1" applyProtection="1">
      <alignment horizontal="center"/>
      <protection hidden="1"/>
    </xf>
    <xf numFmtId="49" fontId="7" fillId="2" borderId="24" xfId="26" applyNumberFormat="1" applyFont="1" applyFill="1" applyBorder="1" applyAlignment="1" applyProtection="1">
      <alignment horizontal="center"/>
      <protection hidden="1"/>
    </xf>
    <xf numFmtId="49" fontId="7" fillId="2" borderId="61" xfId="26" applyNumberFormat="1" applyFont="1" applyFill="1" applyBorder="1" applyAlignment="1" applyProtection="1">
      <alignment horizontal="center"/>
      <protection hidden="1"/>
    </xf>
    <xf numFmtId="49" fontId="7" fillId="2" borderId="27" xfId="26" applyNumberFormat="1" applyFont="1" applyFill="1" applyBorder="1" applyAlignment="1" applyProtection="1">
      <alignment horizontal="center"/>
      <protection hidden="1"/>
    </xf>
    <xf numFmtId="49" fontId="7" fillId="2" borderId="28" xfId="26" applyNumberFormat="1" applyFont="1" applyFill="1" applyBorder="1" applyAlignment="1" applyProtection="1">
      <alignment horizontal="center"/>
      <protection hidden="1"/>
    </xf>
    <xf numFmtId="49" fontId="7" fillId="2" borderId="229" xfId="26" applyNumberFormat="1" applyFont="1" applyFill="1" applyBorder="1" applyAlignment="1" applyProtection="1">
      <alignment horizontal="center"/>
      <protection hidden="1"/>
    </xf>
    <xf numFmtId="49" fontId="7" fillId="2" borderId="253" xfId="26" applyNumberFormat="1" applyFont="1" applyFill="1" applyBorder="1" applyAlignment="1" applyProtection="1">
      <alignment horizontal="center"/>
      <protection hidden="1"/>
    </xf>
    <xf numFmtId="49" fontId="7" fillId="2" borderId="224" xfId="26" applyNumberFormat="1" applyFont="1" applyFill="1" applyBorder="1" applyAlignment="1" applyProtection="1">
      <alignment horizontal="center"/>
      <protection hidden="1"/>
    </xf>
    <xf numFmtId="0" fontId="10" fillId="2" borderId="13" xfId="26" applyFont="1" applyFill="1" applyBorder="1" applyAlignment="1" applyProtection="1">
      <alignment horizontal="center"/>
      <protection hidden="1"/>
    </xf>
    <xf numFmtId="0" fontId="11" fillId="0" borderId="82" xfId="26" applyFont="1" applyBorder="1" applyAlignment="1" applyProtection="1">
      <alignment horizontal="center" vertical="center"/>
      <protection hidden="1"/>
    </xf>
    <xf numFmtId="0" fontId="0" fillId="2" borderId="37" xfId="26" applyFont="1" applyFill="1" applyBorder="1" applyAlignment="1" applyProtection="1">
      <alignment horizontal="center"/>
      <protection hidden="1"/>
    </xf>
    <xf numFmtId="0" fontId="0" fillId="2" borderId="0" xfId="26" applyFont="1" applyFill="1" applyBorder="1" applyAlignment="1" applyProtection="1">
      <alignment horizontal="center"/>
      <protection hidden="1"/>
    </xf>
    <xf numFmtId="0" fontId="0" fillId="2" borderId="22" xfId="26" applyFont="1" applyFill="1" applyBorder="1" applyAlignment="1" applyProtection="1">
      <alignment horizontal="center"/>
      <protection hidden="1"/>
    </xf>
    <xf numFmtId="0" fontId="0" fillId="2" borderId="20" xfId="26" applyFont="1" applyFill="1" applyBorder="1" applyAlignment="1" applyProtection="1">
      <alignment horizontal="center"/>
      <protection hidden="1"/>
    </xf>
    <xf numFmtId="0" fontId="0" fillId="2" borderId="13" xfId="26" applyFont="1" applyFill="1" applyBorder="1" applyAlignment="1" applyProtection="1">
      <alignment horizontal="center"/>
      <protection hidden="1"/>
    </xf>
    <xf numFmtId="0" fontId="0" fillId="2" borderId="54" xfId="26" applyFont="1" applyFill="1" applyBorder="1" applyAlignment="1" applyProtection="1">
      <alignment horizontal="center"/>
      <protection hidden="1"/>
    </xf>
    <xf numFmtId="181" fontId="0" fillId="2" borderId="25" xfId="26" applyNumberFormat="1" applyFont="1" applyFill="1" applyBorder="1" applyAlignment="1" applyProtection="1">
      <alignment horizontal="center"/>
      <protection hidden="1"/>
    </xf>
    <xf numFmtId="181" fontId="0" fillId="2" borderId="26" xfId="26" applyNumberFormat="1" applyFont="1" applyFill="1" applyBorder="1" applyAlignment="1" applyProtection="1">
      <alignment horizontal="center"/>
      <protection hidden="1"/>
    </xf>
    <xf numFmtId="0" fontId="13" fillId="0" borderId="53" xfId="26" applyFont="1" applyFill="1" applyBorder="1" applyAlignment="1" applyProtection="1">
      <alignment horizontal="center" vertical="center"/>
      <protection hidden="1"/>
    </xf>
    <xf numFmtId="0" fontId="13" fillId="0" borderId="35" xfId="26" applyFont="1" applyFill="1" applyBorder="1" applyAlignment="1" applyProtection="1">
      <alignment horizontal="center" vertical="center"/>
      <protection hidden="1"/>
    </xf>
    <xf numFmtId="0" fontId="13" fillId="0" borderId="12" xfId="26" applyFont="1" applyFill="1" applyBorder="1" applyAlignment="1" applyProtection="1">
      <alignment horizontal="center" vertical="center"/>
      <protection hidden="1"/>
    </xf>
    <xf numFmtId="0" fontId="0" fillId="2" borderId="10" xfId="26" applyFont="1" applyFill="1" applyBorder="1" applyAlignment="1" applyProtection="1">
      <alignment horizontal="center"/>
      <protection hidden="1"/>
    </xf>
    <xf numFmtId="0" fontId="0" fillId="2" borderId="11" xfId="26" applyFont="1" applyFill="1" applyBorder="1" applyAlignment="1" applyProtection="1">
      <alignment horizontal="center"/>
      <protection hidden="1"/>
    </xf>
    <xf numFmtId="0" fontId="0" fillId="2" borderId="17" xfId="26" applyFont="1" applyFill="1" applyBorder="1" applyAlignment="1" applyProtection="1">
      <alignment horizontal="center"/>
      <protection hidden="1"/>
    </xf>
    <xf numFmtId="181" fontId="0" fillId="0" borderId="25" xfId="26" applyNumberFormat="1" applyFont="1" applyFill="1" applyBorder="1" applyAlignment="1" applyProtection="1">
      <alignment horizontal="center"/>
      <protection hidden="1"/>
    </xf>
    <xf numFmtId="181" fontId="0" fillId="0" borderId="26" xfId="26" applyNumberFormat="1" applyFont="1" applyFill="1" applyBorder="1" applyAlignment="1" applyProtection="1">
      <alignment horizontal="center"/>
      <protection hidden="1"/>
    </xf>
    <xf numFmtId="181" fontId="0" fillId="2" borderId="23" xfId="26" applyNumberFormat="1" applyFont="1" applyFill="1" applyBorder="1" applyAlignment="1" applyProtection="1">
      <alignment horizontal="center"/>
      <protection hidden="1"/>
    </xf>
    <xf numFmtId="181" fontId="0" fillId="2" borderId="24" xfId="26" applyNumberFormat="1" applyFont="1" applyFill="1" applyBorder="1" applyAlignment="1" applyProtection="1">
      <alignment horizontal="center"/>
      <protection hidden="1"/>
    </xf>
    <xf numFmtId="181" fontId="7" fillId="0" borderId="19" xfId="26" applyNumberFormat="1" applyFont="1" applyFill="1" applyBorder="1" applyAlignment="1" applyProtection="1">
      <alignment horizontal="center"/>
      <protection hidden="1"/>
    </xf>
    <xf numFmtId="181" fontId="7" fillId="0" borderId="45" xfId="26" applyNumberFormat="1" applyFont="1" applyFill="1" applyBorder="1" applyAlignment="1" applyProtection="1">
      <alignment horizontal="center"/>
      <protection hidden="1"/>
    </xf>
    <xf numFmtId="0" fontId="16" fillId="2" borderId="254" xfId="26" applyFont="1" applyFill="1" applyBorder="1" applyAlignment="1" applyProtection="1">
      <alignment horizontal="center" vertical="center"/>
      <protection hidden="1"/>
    </xf>
    <xf numFmtId="0" fontId="16" fillId="2" borderId="255" xfId="26" applyFont="1" applyFill="1" applyBorder="1" applyAlignment="1" applyProtection="1">
      <alignment horizontal="center" vertical="center"/>
      <protection hidden="1"/>
    </xf>
    <xf numFmtId="0" fontId="16" fillId="2" borderId="150" xfId="26" applyFont="1" applyFill="1" applyBorder="1" applyAlignment="1" applyProtection="1">
      <alignment horizontal="center" vertical="center"/>
      <protection hidden="1"/>
    </xf>
    <xf numFmtId="168" fontId="8" fillId="0" borderId="145" xfId="27" applyFont="1" applyFill="1" applyBorder="1" applyAlignment="1" applyProtection="1">
      <alignment horizontal="left" vertical="center" wrapText="1" indent="1"/>
      <protection hidden="1" locked="0"/>
    </xf>
    <xf numFmtId="168" fontId="8" fillId="0" borderId="255" xfId="27" applyFont="1" applyFill="1" applyBorder="1" applyAlignment="1" applyProtection="1">
      <alignment horizontal="left" vertical="center" wrapText="1" indent="1"/>
      <protection hidden="1" locked="0"/>
    </xf>
    <xf numFmtId="0" fontId="7" fillId="0" borderId="255" xfId="26" applyFont="1" applyFill="1" applyBorder="1" applyAlignment="1" applyProtection="1">
      <alignment horizontal="left" vertical="center" wrapText="1" indent="1"/>
      <protection hidden="1" locked="0"/>
    </xf>
    <xf numFmtId="0" fontId="7" fillId="0" borderId="150" xfId="26" applyFont="1" applyFill="1" applyBorder="1" applyAlignment="1" applyProtection="1">
      <alignment horizontal="left" vertical="center" wrapText="1" indent="1"/>
      <protection hidden="1" locked="0"/>
    </xf>
    <xf numFmtId="1" fontId="8" fillId="0" borderId="145" xfId="26" applyNumberFormat="1" applyFont="1" applyFill="1" applyBorder="1" applyAlignment="1" applyProtection="1">
      <alignment horizontal="center" vertical="center"/>
      <protection hidden="1" locked="0"/>
    </xf>
    <xf numFmtId="1" fontId="8" fillId="0" borderId="255" xfId="26" applyNumberFormat="1" applyFont="1" applyFill="1" applyBorder="1" applyAlignment="1" applyProtection="1">
      <alignment horizontal="center" vertical="center"/>
      <protection hidden="1" locked="0"/>
    </xf>
    <xf numFmtId="1" fontId="7" fillId="0" borderId="256" xfId="26" applyNumberFormat="1" applyFont="1" applyFill="1" applyBorder="1" applyAlignment="1" applyProtection="1">
      <alignment horizontal="center" vertical="center"/>
      <protection hidden="1" locked="0"/>
    </xf>
    <xf numFmtId="3" fontId="7" fillId="0" borderId="117" xfId="26" applyNumberFormat="1" applyFont="1" applyFill="1" applyBorder="1" applyAlignment="1" applyProtection="1">
      <alignment horizontal="center"/>
      <protection hidden="1"/>
    </xf>
    <xf numFmtId="3" fontId="7" fillId="0" borderId="8" xfId="26" applyNumberFormat="1" applyFont="1" applyFill="1" applyBorder="1" applyAlignment="1" applyProtection="1">
      <alignment horizontal="center"/>
      <protection hidden="1"/>
    </xf>
    <xf numFmtId="3" fontId="7" fillId="0" borderId="135" xfId="26" applyNumberFormat="1" applyFont="1" applyFill="1" applyBorder="1" applyAlignment="1" applyProtection="1">
      <alignment horizontal="center"/>
      <protection hidden="1"/>
    </xf>
    <xf numFmtId="3" fontId="8" fillId="0" borderId="257" xfId="27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35" xfId="27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72" xfId="27" applyNumberFormat="1" applyFont="1" applyFill="1" applyBorder="1" applyAlignment="1" applyProtection="1">
      <alignment horizontal="center" vertical="center" wrapText="1"/>
      <protection hidden="1" locked="0"/>
    </xf>
    <xf numFmtId="181" fontId="7" fillId="0" borderId="27" xfId="26" applyNumberFormat="1" applyFont="1" applyFill="1" applyBorder="1" applyAlignment="1" applyProtection="1">
      <alignment horizontal="center"/>
      <protection hidden="1"/>
    </xf>
    <xf numFmtId="181" fontId="7" fillId="0" borderId="28" xfId="26" applyNumberFormat="1" applyFont="1" applyFill="1" applyBorder="1" applyAlignment="1" applyProtection="1">
      <alignment horizontal="center"/>
      <protection hidden="1"/>
    </xf>
    <xf numFmtId="181" fontId="0" fillId="0" borderId="27" xfId="26" applyNumberFormat="1" applyFont="1" applyFill="1" applyBorder="1" applyAlignment="1" applyProtection="1">
      <alignment horizontal="center"/>
      <protection hidden="1"/>
    </xf>
    <xf numFmtId="181" fontId="0" fillId="0" borderId="28" xfId="26" applyNumberFormat="1" applyFont="1" applyFill="1" applyBorder="1" applyAlignment="1" applyProtection="1">
      <alignment horizontal="center"/>
      <protection hidden="1"/>
    </xf>
    <xf numFmtId="181" fontId="0" fillId="2" borderId="27" xfId="26" applyNumberFormat="1" applyFont="1" applyFill="1" applyBorder="1" applyAlignment="1" applyProtection="1">
      <alignment horizontal="center"/>
      <protection hidden="1"/>
    </xf>
    <xf numFmtId="181" fontId="0" fillId="2" borderId="28" xfId="26" applyNumberFormat="1" applyFont="1" applyFill="1" applyBorder="1" applyAlignment="1" applyProtection="1">
      <alignment horizontal="center"/>
      <protection hidden="1"/>
    </xf>
    <xf numFmtId="168" fontId="0" fillId="0" borderId="10" xfId="29" applyFont="1" applyFill="1" applyBorder="1" applyAlignment="1" applyProtection="1">
      <alignment horizontal="left" vertical="justify"/>
      <protection hidden="1"/>
    </xf>
    <xf numFmtId="0" fontId="0" fillId="0" borderId="11" xfId="0" applyFont="1" applyFill="1" applyBorder="1" applyAlignment="1">
      <alignment horizontal="left" vertical="justify"/>
    </xf>
    <xf numFmtId="0" fontId="0" fillId="0" borderId="20" xfId="0" applyFont="1" applyFill="1" applyBorder="1" applyAlignment="1">
      <alignment horizontal="left" vertical="justify"/>
    </xf>
    <xf numFmtId="0" fontId="0" fillId="0" borderId="13" xfId="0" applyFont="1" applyFill="1" applyBorder="1" applyAlignment="1">
      <alignment horizontal="left" vertical="justify"/>
    </xf>
    <xf numFmtId="0" fontId="7" fillId="2" borderId="10" xfId="26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0" fontId="7" fillId="2" borderId="11" xfId="26" applyFont="1" applyFill="1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0" fontId="7" fillId="2" borderId="258" xfId="26" applyFont="1" applyFill="1" applyBorder="1" applyAlignment="1" applyProtection="1">
      <alignment horizontal="center" vertical="center"/>
      <protection hidden="1"/>
    </xf>
    <xf numFmtId="0" fontId="0" fillId="0" borderId="259" xfId="0" applyBorder="1" applyAlignment="1">
      <alignment horizontal="center" vertical="center"/>
    </xf>
    <xf numFmtId="0" fontId="7" fillId="2" borderId="37" xfId="26" applyFont="1" applyFill="1" applyBorder="1" applyAlignment="1" applyProtection="1">
      <alignment vertical="center"/>
      <protection hidden="1"/>
    </xf>
    <xf numFmtId="0" fontId="7" fillId="2" borderId="0" xfId="26" applyFont="1" applyFill="1" applyBorder="1" applyAlignment="1" applyProtection="1">
      <alignment vertical="center"/>
      <protection hidden="1"/>
    </xf>
    <xf numFmtId="168" fontId="0" fillId="0" borderId="37" xfId="29" applyFont="1" applyFill="1" applyBorder="1" applyAlignment="1" applyProtection="1">
      <alignment horizontal="left" vertical="justify"/>
      <protection hidden="1"/>
    </xf>
    <xf numFmtId="0" fontId="0" fillId="0" borderId="0" xfId="0" applyFont="1" applyFill="1" applyBorder="1" applyAlignment="1">
      <alignment horizontal="left" vertical="justify"/>
    </xf>
    <xf numFmtId="0" fontId="0" fillId="0" borderId="179" xfId="0" applyBorder="1" applyAlignment="1">
      <alignment vertical="center"/>
    </xf>
    <xf numFmtId="0" fontId="0" fillId="0" borderId="180" xfId="0" applyBorder="1" applyAlignment="1">
      <alignment vertical="center"/>
    </xf>
    <xf numFmtId="0" fontId="0" fillId="0" borderId="179" xfId="0" applyFont="1" applyFill="1" applyBorder="1" applyAlignment="1">
      <alignment horizontal="left" vertical="justify"/>
    </xf>
    <xf numFmtId="0" fontId="0" fillId="0" borderId="180" xfId="0" applyFont="1" applyFill="1" applyBorder="1" applyAlignment="1">
      <alignment horizontal="left" vertical="justify"/>
    </xf>
    <xf numFmtId="181" fontId="0" fillId="0" borderId="37" xfId="29" applyNumberFormat="1" applyFont="1" applyFill="1" applyBorder="1" applyAlignment="1" applyProtection="1">
      <alignment horizontal="left" vertical="justify"/>
      <protection hidden="1"/>
    </xf>
    <xf numFmtId="181" fontId="0" fillId="0" borderId="0" xfId="0" applyNumberFormat="1" applyFont="1" applyFill="1" applyBorder="1" applyAlignment="1">
      <alignment horizontal="left" vertical="justify"/>
    </xf>
    <xf numFmtId="181" fontId="0" fillId="0" borderId="20" xfId="0" applyNumberFormat="1" applyFont="1" applyFill="1" applyBorder="1" applyAlignment="1">
      <alignment horizontal="left" vertical="justify"/>
    </xf>
    <xf numFmtId="181" fontId="0" fillId="0" borderId="13" xfId="0" applyNumberFormat="1" applyFont="1" applyFill="1" applyBorder="1" applyAlignment="1">
      <alignment horizontal="left" vertical="justify"/>
    </xf>
    <xf numFmtId="3" fontId="0" fillId="2" borderId="30" xfId="26" applyNumberFormat="1" applyFont="1" applyFill="1" applyBorder="1" applyAlignment="1" applyProtection="1">
      <alignment horizontal="center"/>
      <protection hidden="1"/>
    </xf>
    <xf numFmtId="3" fontId="0" fillId="2" borderId="23" xfId="26" applyNumberFormat="1" applyFont="1" applyFill="1" applyBorder="1" applyAlignment="1" applyProtection="1">
      <alignment horizontal="center"/>
      <protection hidden="1"/>
    </xf>
    <xf numFmtId="3" fontId="0" fillId="2" borderId="24" xfId="26" applyNumberFormat="1" applyFont="1" applyFill="1" applyBorder="1" applyAlignment="1" applyProtection="1">
      <alignment horizontal="center"/>
      <protection hidden="1"/>
    </xf>
    <xf numFmtId="181" fontId="0" fillId="0" borderId="142" xfId="26" applyNumberFormat="1" applyBorder="1" applyAlignment="1" applyProtection="1">
      <alignment horizontal="right" vertical="center"/>
      <protection locked="0"/>
    </xf>
    <xf numFmtId="181" fontId="0" fillId="0" borderId="142" xfId="26" applyNumberFormat="1" applyBorder="1" applyAlignment="1" applyProtection="1">
      <alignment horizontal="right" vertical="center"/>
      <protection/>
    </xf>
    <xf numFmtId="181" fontId="0" fillId="0" borderId="139" xfId="26" applyNumberFormat="1" applyBorder="1" applyAlignment="1" applyProtection="1">
      <alignment horizontal="right" vertical="center"/>
      <protection/>
    </xf>
    <xf numFmtId="181" fontId="0" fillId="0" borderId="141" xfId="26" applyNumberFormat="1" applyBorder="1" applyAlignment="1" applyProtection="1">
      <alignment horizontal="right" vertical="center"/>
      <protection/>
    </xf>
    <xf numFmtId="181" fontId="0" fillId="2" borderId="30" xfId="26" applyNumberFormat="1" applyFont="1" applyFill="1" applyBorder="1" applyAlignment="1" applyProtection="1">
      <alignment horizontal="center"/>
      <protection hidden="1"/>
    </xf>
    <xf numFmtId="181" fontId="0" fillId="2" borderId="60" xfId="26" applyNumberFormat="1" applyFont="1" applyFill="1" applyBorder="1" applyAlignment="1" applyProtection="1">
      <alignment horizontal="center"/>
      <protection hidden="1"/>
    </xf>
    <xf numFmtId="181" fontId="34" fillId="2" borderId="30" xfId="26" applyNumberFormat="1" applyFont="1" applyFill="1" applyBorder="1" applyAlignment="1" applyProtection="1">
      <alignment horizontal="center"/>
      <protection hidden="1"/>
    </xf>
    <xf numFmtId="181" fontId="34" fillId="2" borderId="23" xfId="26" applyNumberFormat="1" applyFont="1" applyFill="1" applyBorder="1" applyAlignment="1" applyProtection="1">
      <alignment horizontal="center"/>
      <protection hidden="1"/>
    </xf>
    <xf numFmtId="181" fontId="34" fillId="2" borderId="24" xfId="26" applyNumberFormat="1" applyFont="1" applyFill="1" applyBorder="1" applyAlignment="1" applyProtection="1">
      <alignment horizontal="center"/>
      <protection hidden="1"/>
    </xf>
    <xf numFmtId="181" fontId="0" fillId="0" borderId="142" xfId="26" applyNumberFormat="1" applyFill="1" applyBorder="1" applyAlignment="1" applyProtection="1">
      <alignment horizontal="right" vertical="center"/>
      <protection/>
    </xf>
    <xf numFmtId="181" fontId="0" fillId="0" borderId="142" xfId="26" applyNumberFormat="1" applyBorder="1" applyAlignment="1" applyProtection="1">
      <alignment horizontal="center" vertical="center"/>
      <protection/>
    </xf>
    <xf numFmtId="168" fontId="32" fillId="0" borderId="10" xfId="29" applyFont="1" applyFill="1" applyBorder="1" applyAlignment="1" applyProtection="1">
      <alignment horizontal="left" vertical="justify"/>
      <protection hidden="1"/>
    </xf>
    <xf numFmtId="0" fontId="0" fillId="0" borderId="11" xfId="0" applyFill="1" applyBorder="1" applyAlignment="1">
      <alignment horizontal="left" vertical="justify"/>
    </xf>
    <xf numFmtId="0" fontId="0" fillId="0" borderId="20" xfId="0" applyFill="1" applyBorder="1" applyAlignment="1">
      <alignment horizontal="left" vertical="justify"/>
    </xf>
    <xf numFmtId="0" fontId="0" fillId="0" borderId="13" xfId="0" applyFill="1" applyBorder="1" applyAlignment="1">
      <alignment horizontal="left" vertical="justify"/>
    </xf>
    <xf numFmtId="168" fontId="34" fillId="0" borderId="10" xfId="29" applyFont="1" applyFill="1" applyBorder="1" applyAlignment="1" applyProtection="1">
      <alignment horizontal="left" vertical="center"/>
      <protection hidden="1"/>
    </xf>
    <xf numFmtId="0" fontId="34" fillId="0" borderId="11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49" fontId="34" fillId="0" borderId="10" xfId="29" applyNumberFormat="1" applyFont="1" applyFill="1" applyBorder="1" applyAlignment="1" applyProtection="1">
      <alignment horizontal="left" vertical="center" wrapText="1"/>
      <protection hidden="1"/>
    </xf>
    <xf numFmtId="49" fontId="34" fillId="0" borderId="258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59" xfId="0" applyNumberFormat="1" applyFont="1" applyFill="1" applyBorder="1" applyAlignment="1">
      <alignment horizontal="left" vertical="center" wrapText="1"/>
    </xf>
    <xf numFmtId="0" fontId="7" fillId="0" borderId="10" xfId="26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 vertical="center"/>
    </xf>
    <xf numFmtId="0" fontId="7" fillId="0" borderId="11" xfId="26" applyFont="1" applyFill="1" applyBorder="1" applyAlignment="1" applyProtection="1">
      <alignment vertical="center"/>
      <protection hidden="1"/>
    </xf>
    <xf numFmtId="0" fontId="0" fillId="0" borderId="13" xfId="0" applyFill="1" applyBorder="1" applyAlignment="1">
      <alignment vertical="center"/>
    </xf>
    <xf numFmtId="168" fontId="0" fillId="0" borderId="10" xfId="29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81" fontId="0" fillId="0" borderId="30" xfId="26" applyNumberFormat="1" applyFont="1" applyFill="1" applyBorder="1" applyAlignment="1" applyProtection="1">
      <alignment horizontal="center"/>
      <protection hidden="1"/>
    </xf>
    <xf numFmtId="181" fontId="0" fillId="0" borderId="23" xfId="26" applyNumberFormat="1" applyFont="1" applyFill="1" applyBorder="1" applyAlignment="1" applyProtection="1">
      <alignment horizontal="center"/>
      <protection hidden="1"/>
    </xf>
    <xf numFmtId="181" fontId="0" fillId="0" borderId="24" xfId="26" applyNumberFormat="1" applyFont="1" applyFill="1" applyBorder="1" applyAlignment="1" applyProtection="1">
      <alignment horizontal="center"/>
      <protection hidden="1"/>
    </xf>
    <xf numFmtId="181" fontId="0" fillId="0" borderId="61" xfId="26" applyNumberFormat="1" applyFont="1" applyFill="1" applyBorder="1" applyAlignment="1" applyProtection="1">
      <alignment horizontal="center"/>
      <protection hidden="1"/>
    </xf>
    <xf numFmtId="181" fontId="34" fillId="2" borderId="61" xfId="26" applyNumberFormat="1" applyFont="1" applyFill="1" applyBorder="1" applyAlignment="1" applyProtection="1">
      <alignment horizontal="center"/>
      <protection hidden="1"/>
    </xf>
    <xf numFmtId="181" fontId="34" fillId="2" borderId="27" xfId="26" applyNumberFormat="1" applyFont="1" applyFill="1" applyBorder="1" applyAlignment="1" applyProtection="1">
      <alignment horizontal="center"/>
      <protection hidden="1"/>
    </xf>
    <xf numFmtId="181" fontId="34" fillId="2" borderId="28" xfId="26" applyNumberFormat="1" applyFont="1" applyFill="1" applyBorder="1" applyAlignment="1" applyProtection="1">
      <alignment horizontal="center"/>
      <protection hidden="1"/>
    </xf>
    <xf numFmtId="168" fontId="34" fillId="0" borderId="37" xfId="29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>
      <alignment horizontal="left" vertical="center"/>
    </xf>
    <xf numFmtId="168" fontId="32" fillId="0" borderId="37" xfId="29" applyFont="1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>
      <alignment horizontal="left" vertical="justify"/>
    </xf>
    <xf numFmtId="181" fontId="0" fillId="2" borderId="61" xfId="26" applyNumberFormat="1" applyFont="1" applyFill="1" applyBorder="1" applyAlignment="1" applyProtection="1">
      <alignment horizontal="center"/>
      <protection hidden="1"/>
    </xf>
    <xf numFmtId="181" fontId="34" fillId="0" borderId="19" xfId="26" applyNumberFormat="1" applyFont="1" applyFill="1" applyBorder="1" applyAlignment="1" applyProtection="1">
      <alignment horizontal="center"/>
      <protection hidden="1"/>
    </xf>
    <xf numFmtId="181" fontId="34" fillId="0" borderId="45" xfId="26" applyNumberFormat="1" applyFont="1" applyFill="1" applyBorder="1" applyAlignment="1" applyProtection="1">
      <alignment horizontal="center"/>
      <protection hidden="1"/>
    </xf>
    <xf numFmtId="181" fontId="34" fillId="0" borderId="25" xfId="26" applyNumberFormat="1" applyFont="1" applyFill="1" applyBorder="1" applyAlignment="1" applyProtection="1">
      <alignment horizontal="center"/>
      <protection hidden="1"/>
    </xf>
    <xf numFmtId="181" fontId="34" fillId="0" borderId="26" xfId="26" applyNumberFormat="1" applyFont="1" applyFill="1" applyBorder="1" applyAlignment="1" applyProtection="1">
      <alignment horizontal="center"/>
      <protection hidden="1"/>
    </xf>
    <xf numFmtId="181" fontId="7" fillId="0" borderId="90" xfId="26" applyNumberFormat="1" applyFont="1" applyFill="1" applyBorder="1" applyAlignment="1" applyProtection="1">
      <alignment horizontal="center"/>
      <protection hidden="1"/>
    </xf>
    <xf numFmtId="181" fontId="0" fillId="0" borderId="29" xfId="26" applyNumberFormat="1" applyFont="1" applyFill="1" applyBorder="1" applyAlignment="1" applyProtection="1">
      <alignment horizontal="center"/>
      <protection hidden="1"/>
    </xf>
    <xf numFmtId="181" fontId="7" fillId="0" borderId="32" xfId="26" applyNumberFormat="1" applyFont="1" applyFill="1" applyBorder="1" applyAlignment="1" applyProtection="1">
      <alignment horizontal="center"/>
      <protection hidden="1"/>
    </xf>
    <xf numFmtId="181" fontId="7" fillId="0" borderId="25" xfId="26" applyNumberFormat="1" applyFont="1" applyFill="1" applyBorder="1" applyAlignment="1" applyProtection="1">
      <alignment horizontal="center"/>
      <protection hidden="1"/>
    </xf>
    <xf numFmtId="181" fontId="7" fillId="0" borderId="26" xfId="26" applyNumberFormat="1" applyFont="1" applyFill="1" applyBorder="1" applyAlignment="1" applyProtection="1">
      <alignment horizontal="center"/>
      <protection hidden="1"/>
    </xf>
    <xf numFmtId="181" fontId="0" fillId="0" borderId="32" xfId="26" applyNumberFormat="1" applyFont="1" applyFill="1" applyBorder="1" applyAlignment="1" applyProtection="1">
      <alignment horizontal="center"/>
      <protection hidden="1"/>
    </xf>
    <xf numFmtId="181" fontId="34" fillId="0" borderId="27" xfId="26" applyNumberFormat="1" applyFont="1" applyFill="1" applyBorder="1" applyAlignment="1" applyProtection="1">
      <alignment horizontal="center"/>
      <protection hidden="1"/>
    </xf>
    <xf numFmtId="181" fontId="34" fillId="0" borderId="28" xfId="26" applyNumberFormat="1" applyFont="1" applyFill="1" applyBorder="1" applyAlignment="1" applyProtection="1">
      <alignment horizontal="center"/>
      <protection hidden="1"/>
    </xf>
    <xf numFmtId="181" fontId="0" fillId="0" borderId="90" xfId="26" applyNumberFormat="1" applyFont="1" applyFill="1" applyBorder="1" applyAlignment="1" applyProtection="1">
      <alignment horizontal="center"/>
      <protection hidden="1"/>
    </xf>
    <xf numFmtId="181" fontId="0" fillId="2" borderId="229" xfId="26" applyNumberFormat="1" applyFont="1" applyFill="1" applyBorder="1" applyAlignment="1" applyProtection="1">
      <alignment horizontal="center"/>
      <protection hidden="1"/>
    </xf>
    <xf numFmtId="181" fontId="0" fillId="2" borderId="253" xfId="26" applyNumberFormat="1" applyFont="1" applyFill="1" applyBorder="1" applyAlignment="1" applyProtection="1">
      <alignment horizontal="center"/>
      <protection hidden="1"/>
    </xf>
    <xf numFmtId="181" fontId="0" fillId="2" borderId="224" xfId="26" applyNumberFormat="1" applyFont="1" applyFill="1" applyBorder="1" applyAlignment="1" applyProtection="1">
      <alignment horizontal="center"/>
      <protection hidden="1"/>
    </xf>
    <xf numFmtId="181" fontId="0" fillId="0" borderId="11" xfId="26" applyNumberFormat="1" applyFont="1" applyFill="1" applyBorder="1" applyAlignment="1" applyProtection="1">
      <alignment horizontal="center"/>
      <protection hidden="1"/>
    </xf>
    <xf numFmtId="181" fontId="0" fillId="0" borderId="17" xfId="26" applyNumberFormat="1" applyFont="1" applyFill="1" applyBorder="1" applyAlignment="1" applyProtection="1">
      <alignment horizontal="center"/>
      <protection hidden="1"/>
    </xf>
    <xf numFmtId="181" fontId="0" fillId="2" borderId="18" xfId="26" applyNumberFormat="1" applyFont="1" applyFill="1" applyBorder="1" applyAlignment="1" applyProtection="1">
      <alignment horizontal="center"/>
      <protection hidden="1"/>
    </xf>
    <xf numFmtId="181" fontId="0" fillId="2" borderId="19" xfId="26" applyNumberFormat="1" applyFont="1" applyFill="1" applyBorder="1" applyAlignment="1" applyProtection="1">
      <alignment horizontal="center"/>
      <protection hidden="1"/>
    </xf>
    <xf numFmtId="181" fontId="0" fillId="2" borderId="45" xfId="26" applyNumberFormat="1" applyFont="1" applyFill="1" applyBorder="1" applyAlignment="1" applyProtection="1">
      <alignment horizontal="center"/>
      <protection hidden="1"/>
    </xf>
    <xf numFmtId="181" fontId="7" fillId="4" borderId="8" xfId="26" applyNumberFormat="1" applyFont="1" applyFill="1" applyBorder="1" applyAlignment="1" applyProtection="1">
      <alignment horizontal="left" vertical="center"/>
      <protection hidden="1"/>
    </xf>
    <xf numFmtId="181" fontId="7" fillId="4" borderId="135" xfId="26" applyNumberFormat="1" applyFont="1" applyFill="1" applyBorder="1" applyAlignment="1" applyProtection="1">
      <alignment horizontal="left" vertical="center"/>
      <protection hidden="1"/>
    </xf>
    <xf numFmtId="14" fontId="0" fillId="4" borderId="127" xfId="26" applyNumberFormat="1" applyFont="1" applyFill="1" applyBorder="1" applyAlignment="1" applyProtection="1">
      <alignment horizontal="left"/>
      <protection hidden="1" locked="0"/>
    </xf>
    <xf numFmtId="14" fontId="0" fillId="4" borderId="231" xfId="26" applyNumberFormat="1" applyFont="1" applyFill="1" applyBorder="1" applyAlignment="1" applyProtection="1">
      <alignment horizontal="left"/>
      <protection hidden="1" locked="0"/>
    </xf>
    <xf numFmtId="168" fontId="8" fillId="4" borderId="35" xfId="27" applyFont="1" applyFill="1" applyBorder="1" applyAlignment="1" applyProtection="1">
      <alignment horizontal="left" vertical="center" wrapText="1"/>
      <protection hidden="1" locked="0"/>
    </xf>
    <xf numFmtId="168" fontId="8" fillId="4" borderId="252" xfId="27" applyFont="1" applyFill="1" applyBorder="1" applyAlignment="1" applyProtection="1">
      <alignment horizontal="left" vertical="center" wrapText="1"/>
      <protection hidden="1" locked="0"/>
    </xf>
    <xf numFmtId="181" fontId="9" fillId="4" borderId="23" xfId="26" applyNumberFormat="1" applyFont="1" applyFill="1" applyBorder="1" applyAlignment="1" applyProtection="1">
      <alignment horizontal="left" vertical="center"/>
      <protection hidden="1"/>
    </xf>
    <xf numFmtId="181" fontId="9" fillId="4" borderId="24" xfId="26" applyNumberFormat="1" applyFont="1" applyFill="1" applyBorder="1" applyAlignment="1" applyProtection="1">
      <alignment horizontal="left" vertical="center"/>
      <protection hidden="1"/>
    </xf>
    <xf numFmtId="168" fontId="8" fillId="4" borderId="145" xfId="27" applyFont="1" applyFill="1" applyBorder="1" applyAlignment="1" applyProtection="1">
      <alignment horizontal="left" vertical="center" wrapText="1" indent="1"/>
      <protection hidden="1" locked="0"/>
    </xf>
    <xf numFmtId="168" fontId="8" fillId="4" borderId="255" xfId="27" applyFont="1" applyFill="1" applyBorder="1" applyAlignment="1" applyProtection="1">
      <alignment horizontal="left" vertical="center" wrapText="1" indent="1"/>
      <protection hidden="1" locked="0"/>
    </xf>
    <xf numFmtId="0" fontId="7" fillId="4" borderId="150" xfId="26" applyFont="1" applyFill="1" applyBorder="1" applyAlignment="1" applyProtection="1">
      <alignment horizontal="left" vertical="center" wrapText="1" indent="1"/>
      <protection hidden="1" locked="0"/>
    </xf>
    <xf numFmtId="1" fontId="8" fillId="4" borderId="145" xfId="26" applyNumberFormat="1" applyFont="1" applyFill="1" applyBorder="1" applyAlignment="1" applyProtection="1">
      <alignment horizontal="center" vertical="center"/>
      <protection hidden="1" locked="0"/>
    </xf>
    <xf numFmtId="1" fontId="8" fillId="4" borderId="255" xfId="26" applyNumberFormat="1" applyFont="1" applyFill="1" applyBorder="1" applyAlignment="1" applyProtection="1">
      <alignment horizontal="center" vertical="center"/>
      <protection hidden="1" locked="0"/>
    </xf>
    <xf numFmtId="1" fontId="7" fillId="4" borderId="256" xfId="26" applyNumberFormat="1" applyFont="1" applyFill="1" applyBorder="1" applyAlignment="1" applyProtection="1">
      <alignment horizontal="center" vertical="center"/>
      <protection hidden="1" locked="0"/>
    </xf>
    <xf numFmtId="3" fontId="7" fillId="4" borderId="117" xfId="26" applyNumberFormat="1" applyFont="1" applyFill="1" applyBorder="1" applyAlignment="1" applyProtection="1">
      <alignment horizontal="center"/>
      <protection hidden="1"/>
    </xf>
    <xf numFmtId="3" fontId="7" fillId="4" borderId="8" xfId="26" applyNumberFormat="1" applyFont="1" applyFill="1" applyBorder="1" applyAlignment="1" applyProtection="1">
      <alignment horizontal="center"/>
      <protection hidden="1"/>
    </xf>
    <xf numFmtId="3" fontId="7" fillId="4" borderId="135" xfId="26" applyNumberFormat="1" applyFont="1" applyFill="1" applyBorder="1" applyAlignment="1" applyProtection="1">
      <alignment horizontal="center"/>
      <protection hidden="1"/>
    </xf>
    <xf numFmtId="3" fontId="8" fillId="4" borderId="257" xfId="27" applyNumberFormat="1" applyFont="1" applyFill="1" applyBorder="1" applyAlignment="1" applyProtection="1">
      <alignment horizontal="center" vertical="center" wrapText="1"/>
      <protection hidden="1" locked="0"/>
    </xf>
    <xf numFmtId="3" fontId="8" fillId="4" borderId="35" xfId="27" applyNumberFormat="1" applyFont="1" applyFill="1" applyBorder="1" applyAlignment="1" applyProtection="1">
      <alignment horizontal="center" vertical="center" wrapText="1"/>
      <protection hidden="1" locked="0"/>
    </xf>
    <xf numFmtId="3" fontId="8" fillId="4" borderId="72" xfId="27" applyNumberFormat="1" applyFont="1" applyFill="1" applyBorder="1" applyAlignment="1" applyProtection="1">
      <alignment horizontal="center" vertical="center" wrapText="1"/>
      <protection hidden="1" locked="0"/>
    </xf>
    <xf numFmtId="168" fontId="32" fillId="3" borderId="10" xfId="29" applyFont="1" applyFill="1" applyBorder="1" applyAlignment="1" applyProtection="1">
      <alignment horizontal="left" vertical="justify"/>
      <protection hidden="1"/>
    </xf>
    <xf numFmtId="0" fontId="0" fillId="0" borderId="11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7" fillId="4" borderId="255" xfId="26" applyFont="1" applyFill="1" applyBorder="1" applyAlignment="1" applyProtection="1">
      <alignment horizontal="left" vertical="center" wrapText="1" indent="1"/>
      <protection hidden="1" locked="0"/>
    </xf>
  </cellXfs>
  <cellStyles count="20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- UKB 3.8.01Priloha1N-6 333 3A13" xfId="26"/>
    <cellStyle name="normální_80" xfId="27"/>
    <cellStyle name="normální_81" xfId="28"/>
    <cellStyle name="normální_82" xfId="29"/>
    <cellStyle name="Percent" xfId="30"/>
    <cellStyle name="Percent" xfId="31"/>
    <cellStyle name="Followed Hyperlink" xfId="32"/>
    <cellStyle name="Tot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11</xdr:row>
      <xdr:rowOff>171450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114800" y="2647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11</xdr:row>
      <xdr:rowOff>171450</xdr:rowOff>
    </xdr:from>
    <xdr:ext cx="85725" cy="200025"/>
    <xdr:sp>
      <xdr:nvSpPr>
        <xdr:cNvPr id="2" name="TextBox 6"/>
        <xdr:cNvSpPr txBox="1">
          <a:spLocks noChangeArrowheads="1"/>
        </xdr:cNvSpPr>
      </xdr:nvSpPr>
      <xdr:spPr>
        <a:xfrm>
          <a:off x="4114800" y="2647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0</xdr:row>
      <xdr:rowOff>28575</xdr:rowOff>
    </xdr:from>
    <xdr:ext cx="85725" cy="200025"/>
    <xdr:sp>
      <xdr:nvSpPr>
        <xdr:cNvPr id="1" name="text 2"/>
        <xdr:cNvSpPr txBox="1">
          <a:spLocks noChangeArrowheads="1"/>
        </xdr:cNvSpPr>
      </xdr:nvSpPr>
      <xdr:spPr>
        <a:xfrm>
          <a:off x="60960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0</xdr:row>
      <xdr:rowOff>28575</xdr:rowOff>
    </xdr:from>
    <xdr:ext cx="85725" cy="200025"/>
    <xdr:sp>
      <xdr:nvSpPr>
        <xdr:cNvPr id="2" name="text 4"/>
        <xdr:cNvSpPr txBox="1">
          <a:spLocks noChangeArrowheads="1"/>
        </xdr:cNvSpPr>
      </xdr:nvSpPr>
      <xdr:spPr>
        <a:xfrm>
          <a:off x="57531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285750</xdr:colOff>
      <xdr:row>0</xdr:row>
      <xdr:rowOff>19050</xdr:rowOff>
    </xdr:from>
    <xdr:to>
      <xdr:col>13</xdr:col>
      <xdr:colOff>581025</xdr:colOff>
      <xdr:row>0</xdr:row>
      <xdr:rowOff>219075</xdr:rowOff>
    </xdr:to>
    <xdr:sp>
      <xdr:nvSpPr>
        <xdr:cNvPr id="3" name="text 1"/>
        <xdr:cNvSpPr txBox="1">
          <a:spLocks noChangeArrowheads="1"/>
        </xdr:cNvSpPr>
      </xdr:nvSpPr>
      <xdr:spPr>
        <a:xfrm>
          <a:off x="8972550" y="19050"/>
          <a:ext cx="885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Aktuální rok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6</xdr:col>
      <xdr:colOff>361950</xdr:colOff>
      <xdr:row>0</xdr:row>
      <xdr:rowOff>28575</xdr:rowOff>
    </xdr:from>
    <xdr:ext cx="85725" cy="200025"/>
    <xdr:sp>
      <xdr:nvSpPr>
        <xdr:cNvPr id="4" name="text 2"/>
        <xdr:cNvSpPr txBox="1">
          <a:spLocks noChangeArrowheads="1"/>
        </xdr:cNvSpPr>
      </xdr:nvSpPr>
      <xdr:spPr>
        <a:xfrm>
          <a:off x="60960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0</xdr:row>
      <xdr:rowOff>28575</xdr:rowOff>
    </xdr:from>
    <xdr:ext cx="85725" cy="200025"/>
    <xdr:sp>
      <xdr:nvSpPr>
        <xdr:cNvPr id="5" name="text 4"/>
        <xdr:cNvSpPr txBox="1">
          <a:spLocks noChangeArrowheads="1"/>
        </xdr:cNvSpPr>
      </xdr:nvSpPr>
      <xdr:spPr>
        <a:xfrm>
          <a:off x="57531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285750</xdr:colOff>
      <xdr:row>0</xdr:row>
      <xdr:rowOff>19050</xdr:rowOff>
    </xdr:from>
    <xdr:to>
      <xdr:col>13</xdr:col>
      <xdr:colOff>581025</xdr:colOff>
      <xdr:row>0</xdr:row>
      <xdr:rowOff>219075</xdr:rowOff>
    </xdr:to>
    <xdr:sp>
      <xdr:nvSpPr>
        <xdr:cNvPr id="6" name="text 1"/>
        <xdr:cNvSpPr txBox="1">
          <a:spLocks noChangeArrowheads="1"/>
        </xdr:cNvSpPr>
      </xdr:nvSpPr>
      <xdr:spPr>
        <a:xfrm>
          <a:off x="8972550" y="19050"/>
          <a:ext cx="8858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Aktuální rok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oneCellAnchor>
    <xdr:from>
      <xdr:col>6</xdr:col>
      <xdr:colOff>361950</xdr:colOff>
      <xdr:row>0</xdr:row>
      <xdr:rowOff>28575</xdr:rowOff>
    </xdr:from>
    <xdr:ext cx="85725" cy="200025"/>
    <xdr:sp>
      <xdr:nvSpPr>
        <xdr:cNvPr id="7" name="text 2"/>
        <xdr:cNvSpPr txBox="1">
          <a:spLocks noChangeArrowheads="1"/>
        </xdr:cNvSpPr>
      </xdr:nvSpPr>
      <xdr:spPr>
        <a:xfrm>
          <a:off x="60960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19050</xdr:colOff>
      <xdr:row>0</xdr:row>
      <xdr:rowOff>28575</xdr:rowOff>
    </xdr:from>
    <xdr:ext cx="85725" cy="200025"/>
    <xdr:sp>
      <xdr:nvSpPr>
        <xdr:cNvPr id="8" name="text 4"/>
        <xdr:cNvSpPr txBox="1">
          <a:spLocks noChangeArrowheads="1"/>
        </xdr:cNvSpPr>
      </xdr:nvSpPr>
      <xdr:spPr>
        <a:xfrm>
          <a:off x="5753100" y="28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57150</xdr:rowOff>
    </xdr:from>
    <xdr:to>
      <xdr:col>13</xdr:col>
      <xdr:colOff>485775</xdr:colOff>
      <xdr:row>0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20150" y="57150"/>
          <a:ext cx="876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  <xdr:twoCellAnchor>
    <xdr:from>
      <xdr:col>12</xdr:col>
      <xdr:colOff>200025</xdr:colOff>
      <xdr:row>0</xdr:row>
      <xdr:rowOff>57150</xdr:rowOff>
    </xdr:from>
    <xdr:to>
      <xdr:col>13</xdr:col>
      <xdr:colOff>485775</xdr:colOff>
      <xdr:row>0</xdr:row>
      <xdr:rowOff>276225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820150" y="57150"/>
          <a:ext cx="8763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Aktuální rok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123825</xdr:colOff>
      <xdr:row>12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1943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123825</xdr:colOff>
      <xdr:row>62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429125" y="9991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190500"/>
    <xdr:sp>
      <xdr:nvSpPr>
        <xdr:cNvPr id="1" name="TextBox 1"/>
        <xdr:cNvSpPr txBox="1">
          <a:spLocks noChangeArrowheads="1"/>
        </xdr:cNvSpPr>
      </xdr:nvSpPr>
      <xdr:spPr>
        <a:xfrm>
          <a:off x="621982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190500"/>
    <xdr:sp>
      <xdr:nvSpPr>
        <xdr:cNvPr id="2" name="TextBox 2"/>
        <xdr:cNvSpPr txBox="1">
          <a:spLocks noChangeArrowheads="1"/>
        </xdr:cNvSpPr>
      </xdr:nvSpPr>
      <xdr:spPr>
        <a:xfrm>
          <a:off x="6219825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190500"/>
    <xdr:sp>
      <xdr:nvSpPr>
        <xdr:cNvPr id="3" name="TextBox 3"/>
        <xdr:cNvSpPr txBox="1">
          <a:spLocks noChangeArrowheads="1"/>
        </xdr:cNvSpPr>
      </xdr:nvSpPr>
      <xdr:spPr>
        <a:xfrm>
          <a:off x="10534650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190500"/>
    <xdr:sp>
      <xdr:nvSpPr>
        <xdr:cNvPr id="4" name="TextBox 4"/>
        <xdr:cNvSpPr txBox="1">
          <a:spLocks noChangeArrowheads="1"/>
        </xdr:cNvSpPr>
      </xdr:nvSpPr>
      <xdr:spPr>
        <a:xfrm>
          <a:off x="10534650" y="1114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0</xdr:colOff>
      <xdr:row>119</xdr:row>
      <xdr:rowOff>0</xdr:rowOff>
    </xdr:from>
    <xdr:to>
      <xdr:col>5</xdr:col>
      <xdr:colOff>809625</xdr:colOff>
      <xdr:row>119</xdr:row>
      <xdr:rowOff>9525</xdr:rowOff>
    </xdr:to>
    <xdr:sp>
      <xdr:nvSpPr>
        <xdr:cNvPr id="5" name="Line 14"/>
        <xdr:cNvSpPr>
          <a:spLocks/>
        </xdr:cNvSpPr>
      </xdr:nvSpPr>
      <xdr:spPr>
        <a:xfrm>
          <a:off x="914400" y="11849100"/>
          <a:ext cx="1247775" cy="95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121</xdr:row>
      <xdr:rowOff>9525</xdr:rowOff>
    </xdr:from>
    <xdr:to>
      <xdr:col>5</xdr:col>
      <xdr:colOff>2114550</xdr:colOff>
      <xdr:row>121</xdr:row>
      <xdr:rowOff>9525</xdr:rowOff>
    </xdr:to>
    <xdr:sp>
      <xdr:nvSpPr>
        <xdr:cNvPr id="6" name="Line 15"/>
        <xdr:cNvSpPr>
          <a:spLocks/>
        </xdr:cNvSpPr>
      </xdr:nvSpPr>
      <xdr:spPr>
        <a:xfrm>
          <a:off x="923925" y="12201525"/>
          <a:ext cx="25431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128</xdr:row>
      <xdr:rowOff>152400</xdr:rowOff>
    </xdr:from>
    <xdr:to>
      <xdr:col>5</xdr:col>
      <xdr:colOff>847725</xdr:colOff>
      <xdr:row>129</xdr:row>
      <xdr:rowOff>9525</xdr:rowOff>
    </xdr:to>
    <xdr:sp>
      <xdr:nvSpPr>
        <xdr:cNvPr id="7" name="Line 18"/>
        <xdr:cNvSpPr>
          <a:spLocks/>
        </xdr:cNvSpPr>
      </xdr:nvSpPr>
      <xdr:spPr>
        <a:xfrm>
          <a:off x="942975" y="13544550"/>
          <a:ext cx="1257300" cy="28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123825</xdr:colOff>
      <xdr:row>7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123825</xdr:colOff>
      <xdr:row>7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6296025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10610850" y="115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abiania\LOCALS~1\Temp\DP_aktu&#225;ln&#237;\P%2040-P44_207%208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fabiania\LOCALS~1\Temp\Dopln&#283;k%20_Formul&#225;&#345;e%20P40-P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P40(02)"/>
      <sheetName val="P41(02)"/>
      <sheetName val="P42(02) "/>
      <sheetName val="P43(02)"/>
      <sheetName val="P44(02)"/>
    </sheetNames>
    <sheetDataSet>
      <sheetData sheetId="1">
        <row r="3">
          <cell r="H3">
            <v>207860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"/>
      <sheetName val="P40(02)"/>
      <sheetName val="P41(02)"/>
      <sheetName val="P42(02) "/>
      <sheetName val="P43(02)"/>
      <sheetName val="P44(02)"/>
      <sheetName val="P49(02)"/>
    </sheetNames>
    <sheetDataSet>
      <sheetData sheetId="2">
        <row r="1">
          <cell r="M1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49"/>
  <sheetViews>
    <sheetView workbookViewId="0" topLeftCell="A1">
      <selection activeCell="B52" sqref="B52"/>
    </sheetView>
  </sheetViews>
  <sheetFormatPr defaultColWidth="9.00390625" defaultRowHeight="12.75"/>
  <cols>
    <col min="1" max="1" width="10.75390625" style="0" customWidth="1"/>
    <col min="2" max="2" width="82.75390625" style="0" customWidth="1"/>
  </cols>
  <sheetData>
    <row r="1" spans="1:2" ht="15">
      <c r="A1" s="1717" t="s">
        <v>351</v>
      </c>
      <c r="B1" s="1717"/>
    </row>
    <row r="3" ht="12.75">
      <c r="A3" t="s">
        <v>224</v>
      </c>
    </row>
    <row r="4" ht="12.75">
      <c r="A4" t="s">
        <v>225</v>
      </c>
    </row>
    <row r="6" spans="1:2" ht="12.75">
      <c r="A6" s="578" t="s">
        <v>326</v>
      </c>
      <c r="B6" t="s">
        <v>252</v>
      </c>
    </row>
    <row r="7" ht="12.75">
      <c r="B7" s="668" t="s">
        <v>253</v>
      </c>
    </row>
    <row r="9" spans="1:2" ht="12.75">
      <c r="A9" s="578" t="s">
        <v>327</v>
      </c>
      <c r="B9" t="s">
        <v>254</v>
      </c>
    </row>
    <row r="10" spans="1:2" ht="12.75">
      <c r="A10" s="578"/>
      <c r="B10" t="s">
        <v>255</v>
      </c>
    </row>
    <row r="11" spans="1:2" ht="12.75">
      <c r="A11" s="578"/>
      <c r="B11" t="s">
        <v>230</v>
      </c>
    </row>
    <row r="12" spans="1:2" ht="12.75">
      <c r="A12" s="578"/>
      <c r="B12" t="s">
        <v>231</v>
      </c>
    </row>
    <row r="13" spans="1:2" ht="12.75">
      <c r="A13" s="578"/>
      <c r="B13" t="s">
        <v>232</v>
      </c>
    </row>
    <row r="14" spans="1:2" ht="12.75">
      <c r="A14" s="578"/>
      <c r="B14" t="s">
        <v>234</v>
      </c>
    </row>
    <row r="15" spans="1:2" ht="12.75">
      <c r="A15" s="578"/>
      <c r="B15" t="s">
        <v>233</v>
      </c>
    </row>
    <row r="16" ht="12.75">
      <c r="B16" t="s">
        <v>256</v>
      </c>
    </row>
    <row r="17" ht="12.75">
      <c r="B17" t="s">
        <v>235</v>
      </c>
    </row>
    <row r="18" ht="12.75">
      <c r="B18" t="s">
        <v>334</v>
      </c>
    </row>
    <row r="19" ht="12.75">
      <c r="B19" t="s">
        <v>236</v>
      </c>
    </row>
    <row r="21" spans="1:2" ht="12.75">
      <c r="A21" s="578" t="s">
        <v>328</v>
      </c>
      <c r="B21" t="s">
        <v>257</v>
      </c>
    </row>
    <row r="22" ht="12.75">
      <c r="B22" t="s">
        <v>335</v>
      </c>
    </row>
    <row r="24" spans="1:2" ht="12.75">
      <c r="A24" s="578" t="s">
        <v>329</v>
      </c>
      <c r="B24" t="s">
        <v>332</v>
      </c>
    </row>
    <row r="26" spans="1:2" ht="12.75">
      <c r="A26" s="578" t="s">
        <v>330</v>
      </c>
      <c r="B26" t="s">
        <v>217</v>
      </c>
    </row>
    <row r="27" ht="12.75">
      <c r="B27" t="s">
        <v>333</v>
      </c>
    </row>
    <row r="28" ht="12.75">
      <c r="B28" t="s">
        <v>218</v>
      </c>
    </row>
    <row r="29" ht="12.75">
      <c r="B29" t="s">
        <v>219</v>
      </c>
    </row>
    <row r="30" ht="12.75">
      <c r="B30" t="s">
        <v>227</v>
      </c>
    </row>
    <row r="32" spans="1:2" ht="12.75">
      <c r="A32" s="578" t="s">
        <v>331</v>
      </c>
      <c r="B32" t="s">
        <v>220</v>
      </c>
    </row>
    <row r="33" ht="12.75">
      <c r="B33" t="s">
        <v>221</v>
      </c>
    </row>
    <row r="34" ht="12.75">
      <c r="B34" t="s">
        <v>336</v>
      </c>
    </row>
    <row r="35" ht="12.75">
      <c r="B35" t="s">
        <v>337</v>
      </c>
    </row>
    <row r="36" ht="12.75">
      <c r="B36" t="s">
        <v>338</v>
      </c>
    </row>
    <row r="38" spans="1:2" ht="12.75">
      <c r="A38" s="578" t="s">
        <v>339</v>
      </c>
      <c r="B38" t="s">
        <v>341</v>
      </c>
    </row>
    <row r="39" spans="1:2" ht="12.75">
      <c r="A39" s="578" t="s">
        <v>340</v>
      </c>
      <c r="B39" t="s">
        <v>342</v>
      </c>
    </row>
    <row r="40" spans="1:2" ht="12.75">
      <c r="A40" s="578"/>
      <c r="B40" t="s">
        <v>343</v>
      </c>
    </row>
    <row r="41" spans="1:2" ht="12.75">
      <c r="A41" s="578"/>
      <c r="B41" t="s">
        <v>344</v>
      </c>
    </row>
    <row r="42" ht="12.75">
      <c r="A42" s="578"/>
    </row>
    <row r="43" spans="1:2" ht="12.75">
      <c r="A43" s="578" t="s">
        <v>347</v>
      </c>
      <c r="B43" t="s">
        <v>349</v>
      </c>
    </row>
    <row r="44" spans="1:2" ht="12.75">
      <c r="A44" s="578" t="s">
        <v>348</v>
      </c>
      <c r="B44" t="s">
        <v>350</v>
      </c>
    </row>
    <row r="45" ht="12.75">
      <c r="A45" s="578"/>
    </row>
    <row r="46" ht="12.75">
      <c r="B46" s="579" t="s">
        <v>345</v>
      </c>
    </row>
    <row r="47" ht="12.75">
      <c r="B47" s="579" t="s">
        <v>223</v>
      </c>
    </row>
    <row r="49" ht="12.75">
      <c r="B49" t="s">
        <v>222</v>
      </c>
    </row>
  </sheetData>
  <mergeCells count="1">
    <mergeCell ref="A1:B1"/>
  </mergeCells>
  <printOptions/>
  <pageMargins left="1.12" right="0.34" top="1" bottom="1" header="0.4921259845" footer="0.4921259845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 transitionEvaluation="1" transitionEntry="1"/>
  <dimension ref="A1:O153"/>
  <sheetViews>
    <sheetView showGridLines="0" zoomScaleSheetLayoutView="100" workbookViewId="0" topLeftCell="A1">
      <selection activeCell="F13" sqref="F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307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71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'40'!B28</f>
        <v>0</v>
      </c>
      <c r="F5" s="2098"/>
      <c r="G5" s="2098"/>
      <c r="H5" s="2098"/>
      <c r="I5" s="2098"/>
      <c r="J5" s="2099"/>
      <c r="K5" s="2111">
        <f>'40'!H28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04"/>
      <c r="H7" s="827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346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816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673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815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6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A</v>
      </c>
      <c r="C13" s="701">
        <v>11</v>
      </c>
      <c r="D13" s="1001" t="e">
        <f>#REF!</f>
        <v>#REF!</v>
      </c>
      <c r="E13" s="1030"/>
      <c r="F13" s="1031"/>
      <c r="G13" s="1032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A42">A13</f>
        <v>50</v>
      </c>
      <c r="B14" s="695" t="str">
        <f aca="true" t="shared" si="2" ref="B14:B42">B13</f>
        <v>A</v>
      </c>
      <c r="C14" s="702">
        <f aca="true" t="shared" si="3" ref="C14:C42">C13+1</f>
        <v>12</v>
      </c>
      <c r="D14" s="1002" t="e">
        <f>#REF!</f>
        <v>#REF!</v>
      </c>
      <c r="E14" s="1034"/>
      <c r="F14" s="1035"/>
      <c r="G14" s="103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2"/>
        <v>A</v>
      </c>
      <c r="C15" s="702">
        <f t="shared" si="3"/>
        <v>13</v>
      </c>
      <c r="D15" s="1002" t="e">
        <f>#REF!</f>
        <v>#REF!</v>
      </c>
      <c r="E15" s="1034"/>
      <c r="F15" s="1035"/>
      <c r="G15" s="103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2"/>
        <v>A</v>
      </c>
      <c r="C16" s="702">
        <f t="shared" si="3"/>
        <v>14</v>
      </c>
      <c r="D16" s="1002" t="e">
        <f>#REF!</f>
        <v>#REF!</v>
      </c>
      <c r="E16" s="1034"/>
      <c r="F16" s="1038"/>
      <c r="G16" s="103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2"/>
        <v>A</v>
      </c>
      <c r="C17" s="702">
        <f t="shared" si="3"/>
        <v>15</v>
      </c>
      <c r="D17" s="1002" t="e">
        <f>#REF!</f>
        <v>#REF!</v>
      </c>
      <c r="E17" s="1034"/>
      <c r="F17" s="1038"/>
      <c r="G17" s="103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2"/>
        <v>A</v>
      </c>
      <c r="C18" s="702">
        <f t="shared" si="3"/>
        <v>16</v>
      </c>
      <c r="D18" s="1002" t="e">
        <f>#REF!</f>
        <v>#REF!</v>
      </c>
      <c r="E18" s="1034"/>
      <c r="F18" s="1035"/>
      <c r="G18" s="103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2"/>
        <v>A</v>
      </c>
      <c r="C19" s="702">
        <f t="shared" si="3"/>
        <v>17</v>
      </c>
      <c r="D19" s="1002" t="e">
        <f>#REF!</f>
        <v>#REF!</v>
      </c>
      <c r="E19" s="1034"/>
      <c r="F19" s="1035"/>
      <c r="G19" s="103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 hidden="1">
      <c r="A20" s="684">
        <f t="shared" si="1"/>
        <v>50</v>
      </c>
      <c r="B20" s="695" t="str">
        <f t="shared" si="2"/>
        <v>A</v>
      </c>
      <c r="C20" s="702">
        <f t="shared" si="3"/>
        <v>18</v>
      </c>
      <c r="D20" s="1002" t="e">
        <f>#REF!</f>
        <v>#REF!</v>
      </c>
      <c r="E20" s="1034"/>
      <c r="F20" s="1038"/>
      <c r="G20" s="103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 hidden="1">
      <c r="A21" s="684">
        <f t="shared" si="1"/>
        <v>50</v>
      </c>
      <c r="B21" s="695" t="str">
        <f t="shared" si="2"/>
        <v>A</v>
      </c>
      <c r="C21" s="702">
        <f t="shared" si="3"/>
        <v>19</v>
      </c>
      <c r="D21" s="1002" t="e">
        <f>#REF!</f>
        <v>#REF!</v>
      </c>
      <c r="E21" s="1034"/>
      <c r="F21" s="1038"/>
      <c r="G21" s="103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2"/>
        <v>A</v>
      </c>
      <c r="C22" s="702">
        <f t="shared" si="3"/>
        <v>20</v>
      </c>
      <c r="D22" s="1002" t="e">
        <f>#REF!</f>
        <v>#REF!</v>
      </c>
      <c r="E22" s="1034"/>
      <c r="F22" s="1035"/>
      <c r="G22" s="103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2"/>
        <v>A</v>
      </c>
      <c r="C23" s="695">
        <f t="shared" si="3"/>
        <v>21</v>
      </c>
      <c r="D23" s="1002" t="e">
        <f>#REF!</f>
        <v>#REF!</v>
      </c>
      <c r="E23" s="1034"/>
      <c r="F23" s="1035"/>
      <c r="G23" s="103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2"/>
        <v>A</v>
      </c>
      <c r="C24" s="695">
        <f t="shared" si="3"/>
        <v>22</v>
      </c>
      <c r="D24" s="1002" t="e">
        <f>#REF!</f>
        <v>#REF!</v>
      </c>
      <c r="E24" s="1034"/>
      <c r="F24" s="1035"/>
      <c r="G24" s="103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2"/>
        <v>A</v>
      </c>
      <c r="C25" s="695">
        <f t="shared" si="3"/>
        <v>23</v>
      </c>
      <c r="D25" s="1002" t="e">
        <f>#REF!</f>
        <v>#REF!</v>
      </c>
      <c r="E25" s="1034"/>
      <c r="F25" s="1035"/>
      <c r="G25" s="103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2"/>
        <v>A</v>
      </c>
      <c r="C26" s="695">
        <f t="shared" si="3"/>
        <v>24</v>
      </c>
      <c r="D26" s="1002" t="e">
        <f>#REF!</f>
        <v>#REF!</v>
      </c>
      <c r="E26" s="1034"/>
      <c r="F26" s="1035"/>
      <c r="G26" s="103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2"/>
        <v>A</v>
      </c>
      <c r="C27" s="695">
        <f t="shared" si="3"/>
        <v>25</v>
      </c>
      <c r="D27" s="1002" t="e">
        <f>#REF!</f>
        <v>#REF!</v>
      </c>
      <c r="E27" s="1034"/>
      <c r="F27" s="1035"/>
      <c r="G27" s="103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2"/>
        <v>A</v>
      </c>
      <c r="C28" s="695">
        <f t="shared" si="3"/>
        <v>26</v>
      </c>
      <c r="D28" s="1002" t="e">
        <f>#REF!</f>
        <v>#REF!</v>
      </c>
      <c r="E28" s="1034"/>
      <c r="F28" s="1035"/>
      <c r="G28" s="103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2"/>
        <v>A</v>
      </c>
      <c r="C29" s="695">
        <f t="shared" si="3"/>
        <v>27</v>
      </c>
      <c r="D29" s="1002" t="e">
        <f>#REF!</f>
        <v>#REF!</v>
      </c>
      <c r="E29" s="1034"/>
      <c r="F29" s="1035"/>
      <c r="G29" s="103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 hidden="1">
      <c r="A30" s="684">
        <f t="shared" si="1"/>
        <v>50</v>
      </c>
      <c r="B30" s="695" t="str">
        <f t="shared" si="2"/>
        <v>A</v>
      </c>
      <c r="C30" s="695">
        <f t="shared" si="3"/>
        <v>28</v>
      </c>
      <c r="D30" s="1002" t="e">
        <f>#REF!</f>
        <v>#REF!</v>
      </c>
      <c r="E30" s="1034"/>
      <c r="F30" s="1035"/>
      <c r="G30" s="103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 hidden="1">
      <c r="A31" s="684">
        <f t="shared" si="1"/>
        <v>50</v>
      </c>
      <c r="B31" s="695" t="str">
        <f t="shared" si="2"/>
        <v>A</v>
      </c>
      <c r="C31" s="695">
        <f t="shared" si="3"/>
        <v>29</v>
      </c>
      <c r="D31" s="1002" t="e">
        <f>#REF!</f>
        <v>#REF!</v>
      </c>
      <c r="E31" s="1034"/>
      <c r="F31" s="1035"/>
      <c r="G31" s="103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2"/>
        <v>A</v>
      </c>
      <c r="C32" s="695">
        <f t="shared" si="3"/>
        <v>30</v>
      </c>
      <c r="D32" s="1002" t="e">
        <f>#REF!</f>
        <v>#REF!</v>
      </c>
      <c r="E32" s="1034"/>
      <c r="F32" s="1039"/>
      <c r="G32" s="1040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2"/>
        <v>A</v>
      </c>
      <c r="C33" s="695">
        <f t="shared" si="3"/>
        <v>31</v>
      </c>
      <c r="D33" s="1002" t="e">
        <f>#REF!</f>
        <v>#REF!</v>
      </c>
      <c r="E33" s="1034"/>
      <c r="F33" s="1035"/>
      <c r="G33" s="103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2"/>
        <v>A</v>
      </c>
      <c r="C34" s="695">
        <f t="shared" si="3"/>
        <v>32</v>
      </c>
      <c r="D34" s="1002" t="e">
        <f>#REF!</f>
        <v>#REF!</v>
      </c>
      <c r="E34" s="1034"/>
      <c r="F34" s="1035"/>
      <c r="G34" s="103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2"/>
        <v>A</v>
      </c>
      <c r="C35" s="695">
        <f t="shared" si="3"/>
        <v>33</v>
      </c>
      <c r="D35" s="1002" t="e">
        <f>#REF!</f>
        <v>#REF!</v>
      </c>
      <c r="E35" s="1034"/>
      <c r="F35" s="1038"/>
      <c r="G35" s="103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2"/>
        <v>A</v>
      </c>
      <c r="C36" s="695">
        <f t="shared" si="3"/>
        <v>34</v>
      </c>
      <c r="D36" s="1002" t="e">
        <f>#REF!</f>
        <v>#REF!</v>
      </c>
      <c r="E36" s="1034"/>
      <c r="F36" s="1038"/>
      <c r="G36" s="103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2"/>
        <v>A</v>
      </c>
      <c r="C37" s="695">
        <f t="shared" si="3"/>
        <v>35</v>
      </c>
      <c r="D37" s="1002" t="e">
        <f>#REF!</f>
        <v>#REF!</v>
      </c>
      <c r="E37" s="1034"/>
      <c r="F37" s="1038"/>
      <c r="G37" s="103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2"/>
        <v>A</v>
      </c>
      <c r="C38" s="695">
        <f t="shared" si="3"/>
        <v>36</v>
      </c>
      <c r="D38" s="1002" t="e">
        <f>#REF!</f>
        <v>#REF!</v>
      </c>
      <c r="E38" s="1034"/>
      <c r="F38" s="1038"/>
      <c r="G38" s="103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2"/>
        <v>A</v>
      </c>
      <c r="C39" s="695">
        <f t="shared" si="3"/>
        <v>37</v>
      </c>
      <c r="D39" s="1002" t="e">
        <f>#REF!</f>
        <v>#REF!</v>
      </c>
      <c r="E39" s="1034"/>
      <c r="F39" s="1038"/>
      <c r="G39" s="103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 hidden="1">
      <c r="A40" s="684">
        <f t="shared" si="1"/>
        <v>50</v>
      </c>
      <c r="B40" s="695" t="str">
        <f t="shared" si="2"/>
        <v>A</v>
      </c>
      <c r="C40" s="695">
        <f t="shared" si="3"/>
        <v>38</v>
      </c>
      <c r="D40" s="1002" t="e">
        <f>#REF!</f>
        <v>#REF!</v>
      </c>
      <c r="E40" s="1034"/>
      <c r="F40" s="1038"/>
      <c r="G40" s="103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 hidden="1">
      <c r="A41" s="684">
        <f t="shared" si="1"/>
        <v>50</v>
      </c>
      <c r="B41" s="695" t="str">
        <f t="shared" si="2"/>
        <v>A</v>
      </c>
      <c r="C41" s="695">
        <f t="shared" si="3"/>
        <v>39</v>
      </c>
      <c r="D41" s="1002" t="e">
        <f>#REF!</f>
        <v>#REF!</v>
      </c>
      <c r="E41" s="1034"/>
      <c r="F41" s="1038"/>
      <c r="G41" s="103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2"/>
        <v>A</v>
      </c>
      <c r="C42" s="696">
        <f t="shared" si="3"/>
        <v>40</v>
      </c>
      <c r="D42" s="1003" t="e">
        <f>#REF!</f>
        <v>#REF!</v>
      </c>
      <c r="E42" s="1041"/>
      <c r="F42" s="1042"/>
      <c r="G42" s="1043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34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1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5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5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5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2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9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A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4" ref="A55:A63">A54</f>
        <v>50</v>
      </c>
      <c r="B55" s="695" t="str">
        <f aca="true" t="shared" si="5" ref="B55:B63">B54</f>
        <v>A</v>
      </c>
      <c r="C55" s="697">
        <f aca="true" t="shared" si="6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7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4"/>
        <v>50</v>
      </c>
      <c r="B56" s="695" t="str">
        <f t="shared" si="5"/>
        <v>A</v>
      </c>
      <c r="C56" s="697">
        <f t="shared" si="6"/>
        <v>43</v>
      </c>
      <c r="D56" s="1002"/>
      <c r="E56" s="681"/>
      <c r="F56" s="681"/>
      <c r="G56" s="912"/>
      <c r="H56" s="864"/>
      <c r="I56" s="858"/>
      <c r="J56" s="867">
        <f t="shared" si="7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4"/>
        <v>50</v>
      </c>
      <c r="B57" s="695" t="str">
        <f t="shared" si="5"/>
        <v>A</v>
      </c>
      <c r="C57" s="697">
        <f t="shared" si="6"/>
        <v>44</v>
      </c>
      <c r="D57" s="1002"/>
      <c r="E57" s="682"/>
      <c r="F57" s="682"/>
      <c r="G57" s="912"/>
      <c r="H57" s="864"/>
      <c r="I57" s="858"/>
      <c r="J57" s="867">
        <f t="shared" si="7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4"/>
        <v>50</v>
      </c>
      <c r="B58" s="695" t="str">
        <f t="shared" si="5"/>
        <v>A</v>
      </c>
      <c r="C58" s="697">
        <f t="shared" si="6"/>
        <v>45</v>
      </c>
      <c r="D58" s="1002"/>
      <c r="E58" s="682"/>
      <c r="F58" s="682"/>
      <c r="G58" s="913"/>
      <c r="H58" s="865"/>
      <c r="I58" s="869"/>
      <c r="J58" s="867">
        <f t="shared" si="7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4"/>
        <v>50</v>
      </c>
      <c r="B59" s="695" t="str">
        <f t="shared" si="5"/>
        <v>A</v>
      </c>
      <c r="C59" s="697">
        <f t="shared" si="6"/>
        <v>46</v>
      </c>
      <c r="D59" s="1002"/>
      <c r="E59" s="682"/>
      <c r="F59" s="682"/>
      <c r="G59" s="913"/>
      <c r="H59" s="865"/>
      <c r="I59" s="869"/>
      <c r="J59" s="867">
        <f t="shared" si="7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4"/>
        <v>50</v>
      </c>
      <c r="B60" s="695" t="str">
        <f t="shared" si="5"/>
        <v>A</v>
      </c>
      <c r="C60" s="697">
        <f t="shared" si="6"/>
        <v>47</v>
      </c>
      <c r="D60" s="1002"/>
      <c r="E60" s="682"/>
      <c r="F60" s="682"/>
      <c r="G60" s="913"/>
      <c r="H60" s="865"/>
      <c r="I60" s="869"/>
      <c r="J60" s="867">
        <f t="shared" si="7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4"/>
        <v>50</v>
      </c>
      <c r="B61" s="695" t="str">
        <f t="shared" si="5"/>
        <v>A</v>
      </c>
      <c r="C61" s="697">
        <f t="shared" si="6"/>
        <v>48</v>
      </c>
      <c r="D61" s="1002"/>
      <c r="E61" s="682"/>
      <c r="F61" s="682"/>
      <c r="G61" s="913"/>
      <c r="H61" s="865"/>
      <c r="I61" s="869"/>
      <c r="J61" s="867">
        <f t="shared" si="7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4"/>
        <v>50</v>
      </c>
      <c r="B62" s="695" t="str">
        <f t="shared" si="5"/>
        <v>A</v>
      </c>
      <c r="C62" s="697">
        <f t="shared" si="6"/>
        <v>49</v>
      </c>
      <c r="D62" s="1002"/>
      <c r="E62" s="682"/>
      <c r="F62" s="682"/>
      <c r="G62" s="913"/>
      <c r="H62" s="865"/>
      <c r="I62" s="869"/>
      <c r="J62" s="867">
        <f t="shared" si="7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4"/>
        <v>50</v>
      </c>
      <c r="B63" s="696" t="str">
        <f t="shared" si="5"/>
        <v>A</v>
      </c>
      <c r="C63" s="696">
        <f t="shared" si="6"/>
        <v>50</v>
      </c>
      <c r="D63" s="1003"/>
      <c r="E63" s="639"/>
      <c r="F63" s="639"/>
      <c r="G63" s="907"/>
      <c r="H63" s="866"/>
      <c r="I63" s="859"/>
      <c r="J63" s="868">
        <f t="shared" si="7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A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A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8" ref="J67:J98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8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A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8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8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A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8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8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A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8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8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A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8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8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A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8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8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A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8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8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A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8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8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A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8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8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A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8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8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A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8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8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A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8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8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A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8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8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A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8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8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A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8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8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A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8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8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A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aca="true" t="shared" si="9" ref="J99:J124">J97+1</f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9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A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9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9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A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9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9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A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9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9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A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9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9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A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9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9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A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9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9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A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9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9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A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9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9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A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9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9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A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9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9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A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9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9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A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9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9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A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10" ref="A127:A140">A126</f>
        <v>50</v>
      </c>
      <c r="B127" s="699" t="str">
        <f aca="true" t="shared" si="11" ref="B127:B140">B126</f>
        <v>A</v>
      </c>
      <c r="C127" s="699">
        <f aca="true" t="shared" si="12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13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10"/>
        <v>50</v>
      </c>
      <c r="B128" s="699" t="str">
        <f t="shared" si="11"/>
        <v>A</v>
      </c>
      <c r="C128" s="699">
        <f t="shared" si="12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13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10"/>
        <v>50</v>
      </c>
      <c r="B129" s="699" t="str">
        <f t="shared" si="11"/>
        <v>A</v>
      </c>
      <c r="C129" s="699">
        <f t="shared" si="12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13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10"/>
        <v>50</v>
      </c>
      <c r="B130" s="699" t="str">
        <f t="shared" si="11"/>
        <v>A</v>
      </c>
      <c r="C130" s="699">
        <f t="shared" si="12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13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10"/>
        <v>50</v>
      </c>
      <c r="B131" s="699" t="str">
        <f t="shared" si="11"/>
        <v>A</v>
      </c>
      <c r="C131" s="699">
        <f t="shared" si="12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13"/>
        <v>8086</v>
      </c>
      <c r="K131" s="1924"/>
      <c r="L131" s="1925"/>
      <c r="M131" s="1926"/>
      <c r="N131" s="803">
        <f aca="true" t="shared" si="14" ref="N131:N140">5*I131</f>
        <v>0</v>
      </c>
      <c r="O131" s="39"/>
    </row>
    <row r="132" spans="1:15" ht="13.5" customHeight="1">
      <c r="A132" s="689">
        <f t="shared" si="10"/>
        <v>50</v>
      </c>
      <c r="B132" s="699" t="str">
        <f t="shared" si="11"/>
        <v>A</v>
      </c>
      <c r="C132" s="699">
        <f t="shared" si="12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13"/>
        <v>8087</v>
      </c>
      <c r="K132" s="1924"/>
      <c r="L132" s="1925"/>
      <c r="M132" s="1926"/>
      <c r="N132" s="803">
        <f t="shared" si="14"/>
        <v>0</v>
      </c>
      <c r="O132" s="39"/>
    </row>
    <row r="133" spans="1:15" ht="13.5" customHeight="1">
      <c r="A133" s="689">
        <f t="shared" si="10"/>
        <v>50</v>
      </c>
      <c r="B133" s="699" t="str">
        <f t="shared" si="11"/>
        <v>A</v>
      </c>
      <c r="C133" s="699">
        <f t="shared" si="12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13"/>
        <v>8088</v>
      </c>
      <c r="K133" s="1924"/>
      <c r="L133" s="1925"/>
      <c r="M133" s="1926"/>
      <c r="N133" s="803">
        <f t="shared" si="14"/>
        <v>0</v>
      </c>
      <c r="O133" s="39"/>
    </row>
    <row r="134" spans="1:15" ht="13.5" customHeight="1">
      <c r="A134" s="689">
        <f t="shared" si="10"/>
        <v>50</v>
      </c>
      <c r="B134" s="699" t="str">
        <f t="shared" si="11"/>
        <v>A</v>
      </c>
      <c r="C134" s="699">
        <f t="shared" si="12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13"/>
        <v>8089</v>
      </c>
      <c r="K134" s="1924"/>
      <c r="L134" s="1925"/>
      <c r="M134" s="1926"/>
      <c r="N134" s="803">
        <f t="shared" si="14"/>
        <v>0</v>
      </c>
      <c r="O134" s="39"/>
    </row>
    <row r="135" spans="1:15" ht="13.5" customHeight="1">
      <c r="A135" s="689">
        <f t="shared" si="10"/>
        <v>50</v>
      </c>
      <c r="B135" s="699" t="str">
        <f t="shared" si="11"/>
        <v>A</v>
      </c>
      <c r="C135" s="699">
        <f t="shared" si="12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13"/>
        <v>8090</v>
      </c>
      <c r="K135" s="1924"/>
      <c r="L135" s="1925"/>
      <c r="M135" s="1926"/>
      <c r="N135" s="803">
        <f t="shared" si="14"/>
        <v>0</v>
      </c>
      <c r="O135" s="39"/>
    </row>
    <row r="136" spans="1:15" ht="13.5" customHeight="1">
      <c r="A136" s="689">
        <f t="shared" si="10"/>
        <v>50</v>
      </c>
      <c r="B136" s="699" t="str">
        <f t="shared" si="11"/>
        <v>A</v>
      </c>
      <c r="C136" s="699">
        <f t="shared" si="12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13"/>
        <v>8091</v>
      </c>
      <c r="K136" s="1924"/>
      <c r="L136" s="1925"/>
      <c r="M136" s="1926"/>
      <c r="N136" s="803">
        <f t="shared" si="14"/>
        <v>0</v>
      </c>
      <c r="O136" s="39"/>
    </row>
    <row r="137" spans="1:15" ht="13.5" customHeight="1">
      <c r="A137" s="689">
        <f t="shared" si="10"/>
        <v>50</v>
      </c>
      <c r="B137" s="699" t="str">
        <f t="shared" si="11"/>
        <v>A</v>
      </c>
      <c r="C137" s="699">
        <f t="shared" si="12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13"/>
        <v>8092</v>
      </c>
      <c r="K137" s="1924"/>
      <c r="L137" s="1925"/>
      <c r="M137" s="1926"/>
      <c r="N137" s="803">
        <f t="shared" si="14"/>
        <v>0</v>
      </c>
      <c r="O137" s="39"/>
    </row>
    <row r="138" spans="1:15" ht="13.5" customHeight="1">
      <c r="A138" s="689">
        <f t="shared" si="10"/>
        <v>50</v>
      </c>
      <c r="B138" s="699" t="str">
        <f t="shared" si="11"/>
        <v>A</v>
      </c>
      <c r="C138" s="699">
        <f t="shared" si="12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13"/>
        <v>8093</v>
      </c>
      <c r="K138" s="1924"/>
      <c r="L138" s="1925"/>
      <c r="M138" s="1926"/>
      <c r="N138" s="803">
        <f t="shared" si="14"/>
        <v>0</v>
      </c>
      <c r="O138" s="39"/>
    </row>
    <row r="139" spans="1:15" ht="13.5" customHeight="1">
      <c r="A139" s="689">
        <f t="shared" si="10"/>
        <v>50</v>
      </c>
      <c r="B139" s="699" t="str">
        <f t="shared" si="11"/>
        <v>A</v>
      </c>
      <c r="C139" s="699">
        <f t="shared" si="12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13"/>
        <v>8094</v>
      </c>
      <c r="K139" s="1924"/>
      <c r="L139" s="1925"/>
      <c r="M139" s="1926"/>
      <c r="N139" s="803">
        <f t="shared" si="14"/>
        <v>0</v>
      </c>
      <c r="O139" s="39"/>
    </row>
    <row r="140" spans="1:15" ht="13.5" customHeight="1">
      <c r="A140" s="689">
        <f t="shared" si="10"/>
        <v>50</v>
      </c>
      <c r="B140" s="699" t="str">
        <f t="shared" si="11"/>
        <v>A</v>
      </c>
      <c r="C140" s="699">
        <f t="shared" si="12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13"/>
        <v>8095</v>
      </c>
      <c r="K140" s="1924"/>
      <c r="L140" s="1925"/>
      <c r="M140" s="1926"/>
      <c r="N140" s="803">
        <f t="shared" si="14"/>
        <v>0</v>
      </c>
      <c r="O140" s="39"/>
    </row>
    <row r="141" spans="1:15" ht="13.5" customHeight="1">
      <c r="A141" s="689">
        <f>A130</f>
        <v>50</v>
      </c>
      <c r="B141" s="699" t="str">
        <f>B130</f>
        <v>A</v>
      </c>
      <c r="C141" s="699">
        <f t="shared" si="12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13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5" ref="A142:B144">A141</f>
        <v>50</v>
      </c>
      <c r="B142" s="699" t="str">
        <f t="shared" si="15"/>
        <v>A</v>
      </c>
      <c r="C142" s="699">
        <f t="shared" si="12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13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5"/>
        <v>50</v>
      </c>
      <c r="B143" s="699" t="str">
        <f t="shared" si="15"/>
        <v>A</v>
      </c>
      <c r="C143" s="699">
        <f t="shared" si="12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13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5"/>
        <v>50</v>
      </c>
      <c r="B144" s="700" t="str">
        <f t="shared" si="15"/>
        <v>A</v>
      </c>
      <c r="C144" s="700">
        <f t="shared" si="12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13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N146/1000/'49'!W33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'49'!W48*1000/N146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N73:N74"/>
    <mergeCell ref="N75:N76"/>
    <mergeCell ref="N77:N78"/>
    <mergeCell ref="N79:N80"/>
    <mergeCell ref="N65:N66"/>
    <mergeCell ref="N67:N68"/>
    <mergeCell ref="N69:N70"/>
    <mergeCell ref="N71:N72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58:M58"/>
    <mergeCell ref="K41:M41"/>
    <mergeCell ref="K33:M33"/>
    <mergeCell ref="K34:M34"/>
    <mergeCell ref="K38:M38"/>
    <mergeCell ref="K3:M3"/>
    <mergeCell ref="K5:M5"/>
    <mergeCell ref="K37:M37"/>
    <mergeCell ref="K9:M9"/>
    <mergeCell ref="K27:M27"/>
    <mergeCell ref="K28:M28"/>
    <mergeCell ref="K29:M29"/>
    <mergeCell ref="K16:M16"/>
    <mergeCell ref="K17:M17"/>
    <mergeCell ref="K22:M22"/>
    <mergeCell ref="J7:M7"/>
    <mergeCell ref="K23:M23"/>
    <mergeCell ref="K11:M11"/>
    <mergeCell ref="K31:M31"/>
    <mergeCell ref="K18:M18"/>
    <mergeCell ref="K19:M19"/>
    <mergeCell ref="K24:M24"/>
    <mergeCell ref="K25:M25"/>
    <mergeCell ref="K26:M26"/>
    <mergeCell ref="K30:M30"/>
    <mergeCell ref="K137:M137"/>
    <mergeCell ref="K138:M138"/>
    <mergeCell ref="K32:M32"/>
    <mergeCell ref="K13:M13"/>
    <mergeCell ref="K14:M14"/>
    <mergeCell ref="K15:M15"/>
    <mergeCell ref="K20:M20"/>
    <mergeCell ref="K21:M21"/>
    <mergeCell ref="K39:M39"/>
    <mergeCell ref="K40:M40"/>
    <mergeCell ref="K119:M119"/>
    <mergeCell ref="K120:M120"/>
    <mergeCell ref="K144:M144"/>
    <mergeCell ref="K142:M142"/>
    <mergeCell ref="K143:M143"/>
    <mergeCell ref="K130:M130"/>
    <mergeCell ref="K141:M141"/>
    <mergeCell ref="K134:M134"/>
    <mergeCell ref="K135:M135"/>
    <mergeCell ref="K136:M136"/>
    <mergeCell ref="K128:M128"/>
    <mergeCell ref="K129:M129"/>
    <mergeCell ref="K121:M121"/>
    <mergeCell ref="K122:M122"/>
    <mergeCell ref="K126:M126"/>
    <mergeCell ref="K123:M123"/>
    <mergeCell ref="K124:M124"/>
    <mergeCell ref="K127:M127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84:M84"/>
    <mergeCell ref="H152:I152"/>
    <mergeCell ref="A5:D5"/>
    <mergeCell ref="E5:J5"/>
    <mergeCell ref="H151:I151"/>
    <mergeCell ref="A9:D9"/>
    <mergeCell ref="A11:D11"/>
    <mergeCell ref="A50:D50"/>
    <mergeCell ref="A52:D52"/>
    <mergeCell ref="A7:D7"/>
    <mergeCell ref="E7:G7"/>
    <mergeCell ref="K59:M59"/>
    <mergeCell ref="K60:M60"/>
    <mergeCell ref="K61:M61"/>
    <mergeCell ref="K139:M139"/>
    <mergeCell ref="K68:M68"/>
    <mergeCell ref="K131:M131"/>
    <mergeCell ref="K132:M132"/>
    <mergeCell ref="K133:M133"/>
    <mergeCell ref="K72:M72"/>
    <mergeCell ref="K73:M73"/>
    <mergeCell ref="K140:M140"/>
    <mergeCell ref="G150:M150"/>
    <mergeCell ref="K62:M62"/>
    <mergeCell ref="K63:M63"/>
    <mergeCell ref="K69:M69"/>
    <mergeCell ref="K70:M70"/>
    <mergeCell ref="K71:M71"/>
    <mergeCell ref="K98:M98"/>
    <mergeCell ref="K67:M67"/>
    <mergeCell ref="K74:M74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 transitionEvaluation="1" transitionEntry="1"/>
  <dimension ref="A1:O153"/>
  <sheetViews>
    <sheetView showGridLines="0" zoomScaleSheetLayoutView="100" workbookViewId="0" topLeftCell="A1">
      <selection activeCell="E13" sqref="E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308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'40'!B29</f>
        <v>0</v>
      </c>
      <c r="F5" s="2098"/>
      <c r="G5" s="2098"/>
      <c r="H5" s="2098"/>
      <c r="I5" s="2098"/>
      <c r="J5" s="2099"/>
      <c r="K5" s="2111">
        <f>'40'!H29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B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A42">A13</f>
        <v>50</v>
      </c>
      <c r="B14" s="695" t="str">
        <f aca="true" t="shared" si="2" ref="B14:B42">B13</f>
        <v>B</v>
      </c>
      <c r="C14" s="702">
        <f aca="true" t="shared" si="3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2"/>
        <v>B</v>
      </c>
      <c r="C15" s="702">
        <f t="shared" si="3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2"/>
        <v>B</v>
      </c>
      <c r="C16" s="702">
        <f t="shared" si="3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2"/>
        <v>B</v>
      </c>
      <c r="C17" s="702">
        <f t="shared" si="3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2"/>
        <v>B</v>
      </c>
      <c r="C18" s="702">
        <f t="shared" si="3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2"/>
        <v>B</v>
      </c>
      <c r="C19" s="702">
        <f t="shared" si="3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2"/>
        <v>B</v>
      </c>
      <c r="C20" s="702">
        <f t="shared" si="3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2"/>
        <v>B</v>
      </c>
      <c r="C21" s="702">
        <f t="shared" si="3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2"/>
        <v>B</v>
      </c>
      <c r="C22" s="702">
        <f t="shared" si="3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2"/>
        <v>B</v>
      </c>
      <c r="C23" s="695">
        <f t="shared" si="3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2"/>
        <v>B</v>
      </c>
      <c r="C24" s="695">
        <f t="shared" si="3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2"/>
        <v>B</v>
      </c>
      <c r="C25" s="695">
        <f t="shared" si="3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2"/>
        <v>B</v>
      </c>
      <c r="C26" s="695">
        <f t="shared" si="3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2"/>
        <v>B</v>
      </c>
      <c r="C27" s="695">
        <f t="shared" si="3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2"/>
        <v>B</v>
      </c>
      <c r="C28" s="695">
        <f t="shared" si="3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2"/>
        <v>B</v>
      </c>
      <c r="C29" s="695">
        <f t="shared" si="3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2"/>
        <v>B</v>
      </c>
      <c r="C30" s="695">
        <f t="shared" si="3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2"/>
        <v>B</v>
      </c>
      <c r="C31" s="695">
        <f t="shared" si="3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2"/>
        <v>B</v>
      </c>
      <c r="C32" s="695">
        <f t="shared" si="3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2"/>
        <v>B</v>
      </c>
      <c r="C33" s="695">
        <f t="shared" si="3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2"/>
        <v>B</v>
      </c>
      <c r="C34" s="695">
        <f t="shared" si="3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2"/>
        <v>B</v>
      </c>
      <c r="C35" s="695">
        <f t="shared" si="3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2"/>
        <v>B</v>
      </c>
      <c r="C36" s="695">
        <f t="shared" si="3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2"/>
        <v>B</v>
      </c>
      <c r="C37" s="695">
        <f t="shared" si="3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2"/>
        <v>B</v>
      </c>
      <c r="C38" s="695">
        <f t="shared" si="3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2"/>
        <v>B</v>
      </c>
      <c r="C39" s="695">
        <f t="shared" si="3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2"/>
        <v>B</v>
      </c>
      <c r="C40" s="695">
        <f t="shared" si="3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2"/>
        <v>B</v>
      </c>
      <c r="C41" s="695">
        <f t="shared" si="3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2"/>
        <v>B</v>
      </c>
      <c r="C42" s="696">
        <f t="shared" si="3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B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4" ref="A55:B63">A54</f>
        <v>50</v>
      </c>
      <c r="B55" s="695" t="str">
        <f t="shared" si="4"/>
        <v>B</v>
      </c>
      <c r="C55" s="697">
        <f aca="true" t="shared" si="5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6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4"/>
        <v>50</v>
      </c>
      <c r="B56" s="695" t="str">
        <f t="shared" si="4"/>
        <v>B</v>
      </c>
      <c r="C56" s="697">
        <f t="shared" si="5"/>
        <v>43</v>
      </c>
      <c r="D56" s="1002"/>
      <c r="E56" s="681"/>
      <c r="F56" s="681"/>
      <c r="G56" s="912"/>
      <c r="H56" s="864"/>
      <c r="I56" s="858"/>
      <c r="J56" s="867">
        <f t="shared" si="6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4"/>
        <v>50</v>
      </c>
      <c r="B57" s="695" t="str">
        <f t="shared" si="4"/>
        <v>B</v>
      </c>
      <c r="C57" s="697">
        <f t="shared" si="5"/>
        <v>44</v>
      </c>
      <c r="D57" s="1002"/>
      <c r="E57" s="682"/>
      <c r="F57" s="682"/>
      <c r="G57" s="912"/>
      <c r="H57" s="864"/>
      <c r="I57" s="858"/>
      <c r="J57" s="867">
        <f t="shared" si="6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4"/>
        <v>50</v>
      </c>
      <c r="B58" s="695" t="str">
        <f t="shared" si="4"/>
        <v>B</v>
      </c>
      <c r="C58" s="697">
        <f t="shared" si="5"/>
        <v>45</v>
      </c>
      <c r="D58" s="1002"/>
      <c r="E58" s="682"/>
      <c r="F58" s="682"/>
      <c r="G58" s="913"/>
      <c r="H58" s="865"/>
      <c r="I58" s="869"/>
      <c r="J58" s="867">
        <f t="shared" si="6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4"/>
        <v>50</v>
      </c>
      <c r="B59" s="695" t="str">
        <f t="shared" si="4"/>
        <v>B</v>
      </c>
      <c r="C59" s="697">
        <f t="shared" si="5"/>
        <v>46</v>
      </c>
      <c r="D59" s="1002"/>
      <c r="E59" s="682"/>
      <c r="F59" s="682"/>
      <c r="G59" s="913"/>
      <c r="H59" s="865"/>
      <c r="I59" s="869"/>
      <c r="J59" s="867">
        <f t="shared" si="6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4"/>
        <v>50</v>
      </c>
      <c r="B60" s="695" t="str">
        <f t="shared" si="4"/>
        <v>B</v>
      </c>
      <c r="C60" s="697">
        <f t="shared" si="5"/>
        <v>47</v>
      </c>
      <c r="D60" s="1002"/>
      <c r="E60" s="682"/>
      <c r="F60" s="682"/>
      <c r="G60" s="913"/>
      <c r="H60" s="865"/>
      <c r="I60" s="869"/>
      <c r="J60" s="867">
        <f t="shared" si="6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4"/>
        <v>50</v>
      </c>
      <c r="B61" s="695" t="str">
        <f t="shared" si="4"/>
        <v>B</v>
      </c>
      <c r="C61" s="697">
        <f t="shared" si="5"/>
        <v>48</v>
      </c>
      <c r="D61" s="1002"/>
      <c r="E61" s="682"/>
      <c r="F61" s="682"/>
      <c r="G61" s="913"/>
      <c r="H61" s="865"/>
      <c r="I61" s="869"/>
      <c r="J61" s="867">
        <f t="shared" si="6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4"/>
        <v>50</v>
      </c>
      <c r="B62" s="695" t="str">
        <f t="shared" si="4"/>
        <v>B</v>
      </c>
      <c r="C62" s="697">
        <f t="shared" si="5"/>
        <v>49</v>
      </c>
      <c r="D62" s="1002"/>
      <c r="E62" s="682"/>
      <c r="F62" s="682"/>
      <c r="G62" s="913"/>
      <c r="H62" s="865"/>
      <c r="I62" s="869"/>
      <c r="J62" s="867">
        <f t="shared" si="6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4"/>
        <v>50</v>
      </c>
      <c r="B63" s="696" t="str">
        <f t="shared" si="4"/>
        <v>B</v>
      </c>
      <c r="C63" s="696">
        <f t="shared" si="5"/>
        <v>50</v>
      </c>
      <c r="D63" s="1003"/>
      <c r="E63" s="639"/>
      <c r="F63" s="639"/>
      <c r="G63" s="907"/>
      <c r="H63" s="866"/>
      <c r="I63" s="859"/>
      <c r="J63" s="868">
        <f t="shared" si="6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B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B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7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7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B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7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7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B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7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7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B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7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7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B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7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7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B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7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7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B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7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7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B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7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7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B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7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7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B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7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7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B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7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7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B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7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7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B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7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7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B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7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7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B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7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7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B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7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7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B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7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7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B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7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7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B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7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7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B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7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7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B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7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7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B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7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7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B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7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7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B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7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7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B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7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7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B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7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7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B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7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7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B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7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7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B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7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7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B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8" ref="A127:B140">A126</f>
        <v>50</v>
      </c>
      <c r="B127" s="699" t="str">
        <f t="shared" si="8"/>
        <v>B</v>
      </c>
      <c r="C127" s="699">
        <f aca="true" t="shared" si="9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10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8"/>
        <v>50</v>
      </c>
      <c r="B128" s="699" t="str">
        <f t="shared" si="8"/>
        <v>B</v>
      </c>
      <c r="C128" s="699">
        <f t="shared" si="9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10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8"/>
        <v>50</v>
      </c>
      <c r="B129" s="699" t="str">
        <f t="shared" si="8"/>
        <v>B</v>
      </c>
      <c r="C129" s="699">
        <f t="shared" si="9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10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8"/>
        <v>50</v>
      </c>
      <c r="B130" s="699" t="str">
        <f t="shared" si="8"/>
        <v>B</v>
      </c>
      <c r="C130" s="699">
        <f t="shared" si="9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10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8"/>
        <v>50</v>
      </c>
      <c r="B131" s="699" t="str">
        <f t="shared" si="8"/>
        <v>B</v>
      </c>
      <c r="C131" s="699">
        <f t="shared" si="9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10"/>
        <v>8086</v>
      </c>
      <c r="K131" s="1924"/>
      <c r="L131" s="1925"/>
      <c r="M131" s="1926"/>
      <c r="N131" s="803">
        <f aca="true" t="shared" si="11" ref="N131:N140">5*I131</f>
        <v>0</v>
      </c>
      <c r="O131" s="39"/>
    </row>
    <row r="132" spans="1:15" ht="13.5" customHeight="1">
      <c r="A132" s="689">
        <f t="shared" si="8"/>
        <v>50</v>
      </c>
      <c r="B132" s="699" t="str">
        <f t="shared" si="8"/>
        <v>B</v>
      </c>
      <c r="C132" s="699">
        <f t="shared" si="9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10"/>
        <v>8087</v>
      </c>
      <c r="K132" s="1924"/>
      <c r="L132" s="1925"/>
      <c r="M132" s="1926"/>
      <c r="N132" s="803">
        <f t="shared" si="11"/>
        <v>0</v>
      </c>
      <c r="O132" s="39"/>
    </row>
    <row r="133" spans="1:15" ht="13.5" customHeight="1">
      <c r="A133" s="689">
        <f t="shared" si="8"/>
        <v>50</v>
      </c>
      <c r="B133" s="699" t="str">
        <f t="shared" si="8"/>
        <v>B</v>
      </c>
      <c r="C133" s="699">
        <f t="shared" si="9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10"/>
        <v>8088</v>
      </c>
      <c r="K133" s="1924"/>
      <c r="L133" s="1925"/>
      <c r="M133" s="1926"/>
      <c r="N133" s="803">
        <f t="shared" si="11"/>
        <v>0</v>
      </c>
      <c r="O133" s="39"/>
    </row>
    <row r="134" spans="1:15" ht="13.5" customHeight="1">
      <c r="A134" s="689">
        <f t="shared" si="8"/>
        <v>50</v>
      </c>
      <c r="B134" s="699" t="str">
        <f t="shared" si="8"/>
        <v>B</v>
      </c>
      <c r="C134" s="699">
        <f t="shared" si="9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10"/>
        <v>8089</v>
      </c>
      <c r="K134" s="1924"/>
      <c r="L134" s="1925"/>
      <c r="M134" s="1926"/>
      <c r="N134" s="803">
        <f t="shared" si="11"/>
        <v>0</v>
      </c>
      <c r="O134" s="39"/>
    </row>
    <row r="135" spans="1:15" ht="13.5" customHeight="1">
      <c r="A135" s="689">
        <f t="shared" si="8"/>
        <v>50</v>
      </c>
      <c r="B135" s="699" t="str">
        <f t="shared" si="8"/>
        <v>B</v>
      </c>
      <c r="C135" s="699">
        <f t="shared" si="9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10"/>
        <v>8090</v>
      </c>
      <c r="K135" s="1924"/>
      <c r="L135" s="1925"/>
      <c r="M135" s="1926"/>
      <c r="N135" s="803">
        <f t="shared" si="11"/>
        <v>0</v>
      </c>
      <c r="O135" s="39"/>
    </row>
    <row r="136" spans="1:15" ht="13.5" customHeight="1">
      <c r="A136" s="689">
        <f t="shared" si="8"/>
        <v>50</v>
      </c>
      <c r="B136" s="699" t="str">
        <f t="shared" si="8"/>
        <v>B</v>
      </c>
      <c r="C136" s="699">
        <f t="shared" si="9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10"/>
        <v>8091</v>
      </c>
      <c r="K136" s="1924"/>
      <c r="L136" s="1925"/>
      <c r="M136" s="1926"/>
      <c r="N136" s="803">
        <f t="shared" si="11"/>
        <v>0</v>
      </c>
      <c r="O136" s="39"/>
    </row>
    <row r="137" spans="1:15" ht="13.5" customHeight="1">
      <c r="A137" s="689">
        <f t="shared" si="8"/>
        <v>50</v>
      </c>
      <c r="B137" s="699" t="str">
        <f t="shared" si="8"/>
        <v>B</v>
      </c>
      <c r="C137" s="699">
        <f t="shared" si="9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10"/>
        <v>8092</v>
      </c>
      <c r="K137" s="1924"/>
      <c r="L137" s="1925"/>
      <c r="M137" s="1926"/>
      <c r="N137" s="803">
        <f t="shared" si="11"/>
        <v>0</v>
      </c>
      <c r="O137" s="39"/>
    </row>
    <row r="138" spans="1:15" ht="13.5" customHeight="1">
      <c r="A138" s="689">
        <f t="shared" si="8"/>
        <v>50</v>
      </c>
      <c r="B138" s="699" t="str">
        <f t="shared" si="8"/>
        <v>B</v>
      </c>
      <c r="C138" s="699">
        <f t="shared" si="9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10"/>
        <v>8093</v>
      </c>
      <c r="K138" s="1924"/>
      <c r="L138" s="1925"/>
      <c r="M138" s="1926"/>
      <c r="N138" s="803">
        <f t="shared" si="11"/>
        <v>0</v>
      </c>
      <c r="O138" s="39"/>
    </row>
    <row r="139" spans="1:15" ht="13.5" customHeight="1">
      <c r="A139" s="689">
        <f t="shared" si="8"/>
        <v>50</v>
      </c>
      <c r="B139" s="699" t="str">
        <f t="shared" si="8"/>
        <v>B</v>
      </c>
      <c r="C139" s="699">
        <f t="shared" si="9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10"/>
        <v>8094</v>
      </c>
      <c r="K139" s="1924"/>
      <c r="L139" s="1925"/>
      <c r="M139" s="1926"/>
      <c r="N139" s="803">
        <f t="shared" si="11"/>
        <v>0</v>
      </c>
      <c r="O139" s="39"/>
    </row>
    <row r="140" spans="1:15" ht="13.5" customHeight="1">
      <c r="A140" s="689">
        <f t="shared" si="8"/>
        <v>50</v>
      </c>
      <c r="B140" s="699" t="str">
        <f t="shared" si="8"/>
        <v>B</v>
      </c>
      <c r="C140" s="699">
        <f t="shared" si="9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10"/>
        <v>8095</v>
      </c>
      <c r="K140" s="1924"/>
      <c r="L140" s="1925"/>
      <c r="M140" s="1926"/>
      <c r="N140" s="803">
        <f t="shared" si="11"/>
        <v>0</v>
      </c>
      <c r="O140" s="39"/>
    </row>
    <row r="141" spans="1:15" ht="13.5" customHeight="1">
      <c r="A141" s="689">
        <f>A130</f>
        <v>50</v>
      </c>
      <c r="B141" s="699" t="str">
        <f>B130</f>
        <v>B</v>
      </c>
      <c r="C141" s="699">
        <f t="shared" si="9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10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2" ref="A142:B144">A141</f>
        <v>50</v>
      </c>
      <c r="B142" s="699" t="str">
        <f t="shared" si="12"/>
        <v>B</v>
      </c>
      <c r="C142" s="699">
        <f t="shared" si="9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10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2"/>
        <v>50</v>
      </c>
      <c r="B143" s="699" t="str">
        <f t="shared" si="12"/>
        <v>B</v>
      </c>
      <c r="C143" s="699">
        <f t="shared" si="9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10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2"/>
        <v>50</v>
      </c>
      <c r="B144" s="700" t="str">
        <f t="shared" si="12"/>
        <v>B</v>
      </c>
      <c r="C144" s="700">
        <f t="shared" si="9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10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N146/1000/'49'!X33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'49'!X48*1000/N146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A5:D5"/>
    <mergeCell ref="E5:J5"/>
    <mergeCell ref="K62:M62"/>
    <mergeCell ref="K63:M63"/>
    <mergeCell ref="K58:M58"/>
    <mergeCell ref="K59:M59"/>
    <mergeCell ref="K60:M60"/>
    <mergeCell ref="K61:M61"/>
    <mergeCell ref="A9:D9"/>
    <mergeCell ref="A11:D11"/>
    <mergeCell ref="K98:M98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96:M96"/>
    <mergeCell ref="K97:M97"/>
    <mergeCell ref="K91:M91"/>
    <mergeCell ref="K92:M92"/>
    <mergeCell ref="K93:M93"/>
    <mergeCell ref="K94:M94"/>
    <mergeCell ref="K84:M84"/>
    <mergeCell ref="K85:M85"/>
    <mergeCell ref="K78:M78"/>
    <mergeCell ref="K79:M79"/>
    <mergeCell ref="K80:M80"/>
    <mergeCell ref="K81:M81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A50:D50"/>
    <mergeCell ref="A52:D52"/>
    <mergeCell ref="K109:M109"/>
    <mergeCell ref="K110:M110"/>
    <mergeCell ref="K107:M107"/>
    <mergeCell ref="K108:M108"/>
    <mergeCell ref="A65:A66"/>
    <mergeCell ref="B65:B66"/>
    <mergeCell ref="C65:C66"/>
    <mergeCell ref="A67:A68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3:M123"/>
    <mergeCell ref="K124:M124"/>
    <mergeCell ref="K119:M119"/>
    <mergeCell ref="K120:M120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24:M24"/>
    <mergeCell ref="K25:M25"/>
    <mergeCell ref="K13:M13"/>
    <mergeCell ref="K14:M14"/>
    <mergeCell ref="K15:M15"/>
    <mergeCell ref="K20:M20"/>
    <mergeCell ref="K21:M21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B67:B68"/>
    <mergeCell ref="C67:C68"/>
    <mergeCell ref="E67:F68"/>
    <mergeCell ref="A69:A70"/>
    <mergeCell ref="B69:B70"/>
    <mergeCell ref="C69:C70"/>
    <mergeCell ref="E69:F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K103:M103"/>
    <mergeCell ref="K104:M104"/>
    <mergeCell ref="A101:A102"/>
    <mergeCell ref="B101:B102"/>
    <mergeCell ref="C101:C102"/>
    <mergeCell ref="E101:F102"/>
    <mergeCell ref="K99:M99"/>
    <mergeCell ref="K100:M100"/>
    <mergeCell ref="K101:M101"/>
    <mergeCell ref="K102:M102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21:N122"/>
    <mergeCell ref="N123:N124"/>
    <mergeCell ref="N113:N114"/>
    <mergeCell ref="N115:N116"/>
    <mergeCell ref="N117:N118"/>
    <mergeCell ref="N119:N120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 transitionEvaluation="1" transitionEntry="1"/>
  <dimension ref="A1:O153"/>
  <sheetViews>
    <sheetView showGridLines="0" zoomScaleSheetLayoutView="100" workbookViewId="0" topLeftCell="A1">
      <selection activeCell="E13" sqref="E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309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'40'!B30</f>
        <v>0</v>
      </c>
      <c r="F5" s="2098"/>
      <c r="G5" s="2098"/>
      <c r="H5" s="2098"/>
      <c r="I5" s="2098"/>
      <c r="J5" s="2099"/>
      <c r="K5" s="2111">
        <f>'40'!H30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C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A42">A13</f>
        <v>50</v>
      </c>
      <c r="B14" s="695" t="str">
        <f aca="true" t="shared" si="2" ref="B14:B42">B13</f>
        <v>C</v>
      </c>
      <c r="C14" s="702">
        <f aca="true" t="shared" si="3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2"/>
        <v>C</v>
      </c>
      <c r="C15" s="702">
        <f t="shared" si="3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2"/>
        <v>C</v>
      </c>
      <c r="C16" s="702">
        <f t="shared" si="3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2"/>
        <v>C</v>
      </c>
      <c r="C17" s="702">
        <f t="shared" si="3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2"/>
        <v>C</v>
      </c>
      <c r="C18" s="702">
        <f t="shared" si="3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2"/>
        <v>C</v>
      </c>
      <c r="C19" s="702">
        <f t="shared" si="3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2"/>
        <v>C</v>
      </c>
      <c r="C20" s="702">
        <f t="shared" si="3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2"/>
        <v>C</v>
      </c>
      <c r="C21" s="702">
        <f t="shared" si="3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2"/>
        <v>C</v>
      </c>
      <c r="C22" s="702">
        <f t="shared" si="3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2"/>
        <v>C</v>
      </c>
      <c r="C23" s="695">
        <f t="shared" si="3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2"/>
        <v>C</v>
      </c>
      <c r="C24" s="695">
        <f t="shared" si="3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2"/>
        <v>C</v>
      </c>
      <c r="C25" s="695">
        <f t="shared" si="3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2"/>
        <v>C</v>
      </c>
      <c r="C26" s="695">
        <f t="shared" si="3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2"/>
        <v>C</v>
      </c>
      <c r="C27" s="695">
        <f t="shared" si="3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2"/>
        <v>C</v>
      </c>
      <c r="C28" s="695">
        <f t="shared" si="3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2"/>
        <v>C</v>
      </c>
      <c r="C29" s="695">
        <f t="shared" si="3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2"/>
        <v>C</v>
      </c>
      <c r="C30" s="695">
        <f t="shared" si="3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2"/>
        <v>C</v>
      </c>
      <c r="C31" s="695">
        <f t="shared" si="3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2"/>
        <v>C</v>
      </c>
      <c r="C32" s="695">
        <f t="shared" si="3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2"/>
        <v>C</v>
      </c>
      <c r="C33" s="695">
        <f t="shared" si="3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2"/>
        <v>C</v>
      </c>
      <c r="C34" s="695">
        <f t="shared" si="3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2"/>
        <v>C</v>
      </c>
      <c r="C35" s="695">
        <f t="shared" si="3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2"/>
        <v>C</v>
      </c>
      <c r="C36" s="695">
        <f t="shared" si="3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2"/>
        <v>C</v>
      </c>
      <c r="C37" s="695">
        <f t="shared" si="3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2"/>
        <v>C</v>
      </c>
      <c r="C38" s="695">
        <f t="shared" si="3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2"/>
        <v>C</v>
      </c>
      <c r="C39" s="695">
        <f t="shared" si="3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2"/>
        <v>C</v>
      </c>
      <c r="C40" s="695">
        <f t="shared" si="3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2"/>
        <v>C</v>
      </c>
      <c r="C41" s="695">
        <f t="shared" si="3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2"/>
        <v>C</v>
      </c>
      <c r="C42" s="696">
        <f t="shared" si="3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C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4" ref="A55:B63">A54</f>
        <v>50</v>
      </c>
      <c r="B55" s="695" t="str">
        <f t="shared" si="4"/>
        <v>C</v>
      </c>
      <c r="C55" s="697">
        <f aca="true" t="shared" si="5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6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4"/>
        <v>50</v>
      </c>
      <c r="B56" s="695" t="str">
        <f t="shared" si="4"/>
        <v>C</v>
      </c>
      <c r="C56" s="697">
        <f t="shared" si="5"/>
        <v>43</v>
      </c>
      <c r="D56" s="1002"/>
      <c r="E56" s="681"/>
      <c r="F56" s="681"/>
      <c r="G56" s="912"/>
      <c r="H56" s="864"/>
      <c r="I56" s="858"/>
      <c r="J56" s="867">
        <f t="shared" si="6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4"/>
        <v>50</v>
      </c>
      <c r="B57" s="695" t="str">
        <f t="shared" si="4"/>
        <v>C</v>
      </c>
      <c r="C57" s="697">
        <f t="shared" si="5"/>
        <v>44</v>
      </c>
      <c r="D57" s="1002"/>
      <c r="E57" s="682"/>
      <c r="F57" s="682"/>
      <c r="G57" s="912"/>
      <c r="H57" s="864"/>
      <c r="I57" s="858"/>
      <c r="J57" s="867">
        <f t="shared" si="6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4"/>
        <v>50</v>
      </c>
      <c r="B58" s="695" t="str">
        <f t="shared" si="4"/>
        <v>C</v>
      </c>
      <c r="C58" s="697">
        <f t="shared" si="5"/>
        <v>45</v>
      </c>
      <c r="D58" s="1002"/>
      <c r="E58" s="682"/>
      <c r="F58" s="682"/>
      <c r="G58" s="913"/>
      <c r="H58" s="865"/>
      <c r="I58" s="869"/>
      <c r="J58" s="867">
        <f t="shared" si="6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4"/>
        <v>50</v>
      </c>
      <c r="B59" s="695" t="str">
        <f t="shared" si="4"/>
        <v>C</v>
      </c>
      <c r="C59" s="697">
        <f t="shared" si="5"/>
        <v>46</v>
      </c>
      <c r="D59" s="1002"/>
      <c r="E59" s="682"/>
      <c r="F59" s="682"/>
      <c r="G59" s="913"/>
      <c r="H59" s="865"/>
      <c r="I59" s="869"/>
      <c r="J59" s="867">
        <f t="shared" si="6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4"/>
        <v>50</v>
      </c>
      <c r="B60" s="695" t="str">
        <f t="shared" si="4"/>
        <v>C</v>
      </c>
      <c r="C60" s="697">
        <f t="shared" si="5"/>
        <v>47</v>
      </c>
      <c r="D60" s="1002"/>
      <c r="E60" s="682"/>
      <c r="F60" s="682"/>
      <c r="G60" s="913"/>
      <c r="H60" s="865"/>
      <c r="I60" s="869"/>
      <c r="J60" s="867">
        <f t="shared" si="6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4"/>
        <v>50</v>
      </c>
      <c r="B61" s="695" t="str">
        <f t="shared" si="4"/>
        <v>C</v>
      </c>
      <c r="C61" s="697">
        <f t="shared" si="5"/>
        <v>48</v>
      </c>
      <c r="D61" s="1002"/>
      <c r="E61" s="682"/>
      <c r="F61" s="682"/>
      <c r="G61" s="913"/>
      <c r="H61" s="865"/>
      <c r="I61" s="869"/>
      <c r="J61" s="867">
        <f t="shared" si="6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4"/>
        <v>50</v>
      </c>
      <c r="B62" s="695" t="str">
        <f t="shared" si="4"/>
        <v>C</v>
      </c>
      <c r="C62" s="697">
        <f t="shared" si="5"/>
        <v>49</v>
      </c>
      <c r="D62" s="1002"/>
      <c r="E62" s="682"/>
      <c r="F62" s="682"/>
      <c r="G62" s="913"/>
      <c r="H62" s="865"/>
      <c r="I62" s="869"/>
      <c r="J62" s="867">
        <f t="shared" si="6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4"/>
        <v>50</v>
      </c>
      <c r="B63" s="696" t="str">
        <f t="shared" si="4"/>
        <v>C</v>
      </c>
      <c r="C63" s="696">
        <f t="shared" si="5"/>
        <v>50</v>
      </c>
      <c r="D63" s="1003"/>
      <c r="E63" s="639"/>
      <c r="F63" s="639"/>
      <c r="G63" s="907"/>
      <c r="H63" s="866"/>
      <c r="I63" s="859"/>
      <c r="J63" s="868">
        <f t="shared" si="6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C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C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7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7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C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7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7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C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7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7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C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7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7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C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7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7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C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7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7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C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7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7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C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7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7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C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7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7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C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7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7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C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7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7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C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7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7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C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7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7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C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7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7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C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7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7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C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7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7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C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7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7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C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7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7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C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7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7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C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7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7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C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7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7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C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7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7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C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7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7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C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7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7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C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7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7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C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7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7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C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7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7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C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7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7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C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7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7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C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8" ref="A127:B140">A126</f>
        <v>50</v>
      </c>
      <c r="B127" s="699" t="str">
        <f t="shared" si="8"/>
        <v>C</v>
      </c>
      <c r="C127" s="699">
        <f aca="true" t="shared" si="9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10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8"/>
        <v>50</v>
      </c>
      <c r="B128" s="699" t="str">
        <f t="shared" si="8"/>
        <v>C</v>
      </c>
      <c r="C128" s="699">
        <f t="shared" si="9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10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8"/>
        <v>50</v>
      </c>
      <c r="B129" s="699" t="str">
        <f t="shared" si="8"/>
        <v>C</v>
      </c>
      <c r="C129" s="699">
        <f t="shared" si="9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10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8"/>
        <v>50</v>
      </c>
      <c r="B130" s="699" t="str">
        <f t="shared" si="8"/>
        <v>C</v>
      </c>
      <c r="C130" s="699">
        <f t="shared" si="9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10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8"/>
        <v>50</v>
      </c>
      <c r="B131" s="699" t="str">
        <f t="shared" si="8"/>
        <v>C</v>
      </c>
      <c r="C131" s="699">
        <f t="shared" si="9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10"/>
        <v>8086</v>
      </c>
      <c r="K131" s="1924"/>
      <c r="L131" s="1925"/>
      <c r="M131" s="1926"/>
      <c r="N131" s="803">
        <f aca="true" t="shared" si="11" ref="N131:N140">5*I131</f>
        <v>0</v>
      </c>
      <c r="O131" s="39"/>
    </row>
    <row r="132" spans="1:15" ht="13.5" customHeight="1">
      <c r="A132" s="689">
        <f t="shared" si="8"/>
        <v>50</v>
      </c>
      <c r="B132" s="699" t="str">
        <f t="shared" si="8"/>
        <v>C</v>
      </c>
      <c r="C132" s="699">
        <f t="shared" si="9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10"/>
        <v>8087</v>
      </c>
      <c r="K132" s="1924"/>
      <c r="L132" s="1925"/>
      <c r="M132" s="1926"/>
      <c r="N132" s="803">
        <f t="shared" si="11"/>
        <v>0</v>
      </c>
      <c r="O132" s="39"/>
    </row>
    <row r="133" spans="1:15" ht="13.5" customHeight="1">
      <c r="A133" s="689">
        <f t="shared" si="8"/>
        <v>50</v>
      </c>
      <c r="B133" s="699" t="str">
        <f t="shared" si="8"/>
        <v>C</v>
      </c>
      <c r="C133" s="699">
        <f t="shared" si="9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10"/>
        <v>8088</v>
      </c>
      <c r="K133" s="1924"/>
      <c r="L133" s="1925"/>
      <c r="M133" s="1926"/>
      <c r="N133" s="803">
        <f t="shared" si="11"/>
        <v>0</v>
      </c>
      <c r="O133" s="39"/>
    </row>
    <row r="134" spans="1:15" ht="13.5" customHeight="1">
      <c r="A134" s="689">
        <f t="shared" si="8"/>
        <v>50</v>
      </c>
      <c r="B134" s="699" t="str">
        <f t="shared" si="8"/>
        <v>C</v>
      </c>
      <c r="C134" s="699">
        <f t="shared" si="9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10"/>
        <v>8089</v>
      </c>
      <c r="K134" s="1924"/>
      <c r="L134" s="1925"/>
      <c r="M134" s="1926"/>
      <c r="N134" s="803">
        <f t="shared" si="11"/>
        <v>0</v>
      </c>
      <c r="O134" s="39"/>
    </row>
    <row r="135" spans="1:15" ht="13.5" customHeight="1">
      <c r="A135" s="689">
        <f t="shared" si="8"/>
        <v>50</v>
      </c>
      <c r="B135" s="699" t="str">
        <f t="shared" si="8"/>
        <v>C</v>
      </c>
      <c r="C135" s="699">
        <f t="shared" si="9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10"/>
        <v>8090</v>
      </c>
      <c r="K135" s="1924"/>
      <c r="L135" s="1925"/>
      <c r="M135" s="1926"/>
      <c r="N135" s="803">
        <f t="shared" si="11"/>
        <v>0</v>
      </c>
      <c r="O135" s="39"/>
    </row>
    <row r="136" spans="1:15" ht="13.5" customHeight="1">
      <c r="A136" s="689">
        <f t="shared" si="8"/>
        <v>50</v>
      </c>
      <c r="B136" s="699" t="str">
        <f t="shared" si="8"/>
        <v>C</v>
      </c>
      <c r="C136" s="699">
        <f t="shared" si="9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10"/>
        <v>8091</v>
      </c>
      <c r="K136" s="1924"/>
      <c r="L136" s="1925"/>
      <c r="M136" s="1926"/>
      <c r="N136" s="803">
        <f t="shared" si="11"/>
        <v>0</v>
      </c>
      <c r="O136" s="39"/>
    </row>
    <row r="137" spans="1:15" ht="13.5" customHeight="1">
      <c r="A137" s="689">
        <f t="shared" si="8"/>
        <v>50</v>
      </c>
      <c r="B137" s="699" t="str">
        <f t="shared" si="8"/>
        <v>C</v>
      </c>
      <c r="C137" s="699">
        <f t="shared" si="9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10"/>
        <v>8092</v>
      </c>
      <c r="K137" s="1924"/>
      <c r="L137" s="1925"/>
      <c r="M137" s="1926"/>
      <c r="N137" s="803">
        <f t="shared" si="11"/>
        <v>0</v>
      </c>
      <c r="O137" s="39"/>
    </row>
    <row r="138" spans="1:15" ht="13.5" customHeight="1">
      <c r="A138" s="689">
        <f t="shared" si="8"/>
        <v>50</v>
      </c>
      <c r="B138" s="699" t="str">
        <f t="shared" si="8"/>
        <v>C</v>
      </c>
      <c r="C138" s="699">
        <f t="shared" si="9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10"/>
        <v>8093</v>
      </c>
      <c r="K138" s="1924"/>
      <c r="L138" s="1925"/>
      <c r="M138" s="1926"/>
      <c r="N138" s="803">
        <f t="shared" si="11"/>
        <v>0</v>
      </c>
      <c r="O138" s="39"/>
    </row>
    <row r="139" spans="1:15" ht="13.5" customHeight="1">
      <c r="A139" s="689">
        <f t="shared" si="8"/>
        <v>50</v>
      </c>
      <c r="B139" s="699" t="str">
        <f t="shared" si="8"/>
        <v>C</v>
      </c>
      <c r="C139" s="699">
        <f t="shared" si="9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10"/>
        <v>8094</v>
      </c>
      <c r="K139" s="1924"/>
      <c r="L139" s="1925"/>
      <c r="M139" s="1926"/>
      <c r="N139" s="803">
        <f t="shared" si="11"/>
        <v>0</v>
      </c>
      <c r="O139" s="39"/>
    </row>
    <row r="140" spans="1:15" ht="13.5" customHeight="1">
      <c r="A140" s="689">
        <f t="shared" si="8"/>
        <v>50</v>
      </c>
      <c r="B140" s="699" t="str">
        <f t="shared" si="8"/>
        <v>C</v>
      </c>
      <c r="C140" s="699">
        <f t="shared" si="9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10"/>
        <v>8095</v>
      </c>
      <c r="K140" s="1924"/>
      <c r="L140" s="1925"/>
      <c r="M140" s="1926"/>
      <c r="N140" s="803">
        <f t="shared" si="11"/>
        <v>0</v>
      </c>
      <c r="O140" s="39"/>
    </row>
    <row r="141" spans="1:15" ht="13.5" customHeight="1">
      <c r="A141" s="689">
        <f>A130</f>
        <v>50</v>
      </c>
      <c r="B141" s="699" t="str">
        <f>B130</f>
        <v>C</v>
      </c>
      <c r="C141" s="699">
        <f t="shared" si="9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10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2" ref="A142:B144">A141</f>
        <v>50</v>
      </c>
      <c r="B142" s="699" t="str">
        <f t="shared" si="12"/>
        <v>C</v>
      </c>
      <c r="C142" s="699">
        <f t="shared" si="9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10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2"/>
        <v>50</v>
      </c>
      <c r="B143" s="699" t="str">
        <f t="shared" si="12"/>
        <v>C</v>
      </c>
      <c r="C143" s="699">
        <f t="shared" si="9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10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2"/>
        <v>50</v>
      </c>
      <c r="B144" s="700" t="str">
        <f t="shared" si="12"/>
        <v>C</v>
      </c>
      <c r="C144" s="700">
        <f t="shared" si="9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10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N146/1000/'49'!Y33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'49'!Y48*1000/N146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123:M123"/>
    <mergeCell ref="K124:M124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A9:D9"/>
    <mergeCell ref="A11:D11"/>
    <mergeCell ref="A50:D50"/>
    <mergeCell ref="A52:D52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4:M84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A5:D5"/>
    <mergeCell ref="E5:J5"/>
    <mergeCell ref="K98:M98"/>
    <mergeCell ref="K67:M67"/>
    <mergeCell ref="K68:M68"/>
    <mergeCell ref="K69:M69"/>
    <mergeCell ref="K70:M70"/>
    <mergeCell ref="K71:M71"/>
    <mergeCell ref="K72:M72"/>
    <mergeCell ref="K73:M73"/>
    <mergeCell ref="K62:M62"/>
    <mergeCell ref="K63:M63"/>
    <mergeCell ref="K58:M58"/>
    <mergeCell ref="K59:M59"/>
    <mergeCell ref="K60:M60"/>
    <mergeCell ref="K61:M61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 transitionEvaluation="1" transitionEntry="1"/>
  <dimension ref="A1:O153"/>
  <sheetViews>
    <sheetView showGridLines="0" zoomScaleSheetLayoutView="100" workbookViewId="0" topLeftCell="A1">
      <selection activeCell="E13" sqref="E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310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'40'!B31</f>
        <v>0</v>
      </c>
      <c r="F5" s="2098"/>
      <c r="G5" s="2098"/>
      <c r="H5" s="2098"/>
      <c r="I5" s="2098"/>
      <c r="J5" s="2099"/>
      <c r="K5" s="2111">
        <f>'40'!H31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D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D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D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D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D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D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D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1"/>
        <v>D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1"/>
        <v>D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D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D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D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D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D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D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D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D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1"/>
        <v>D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1"/>
        <v>D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D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D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D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D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D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D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D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D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1"/>
        <v>D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1"/>
        <v>D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D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D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D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D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D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D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D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D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D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D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D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D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D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D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D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D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D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D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D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D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D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D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D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D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D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D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D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D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D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D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D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D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D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D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D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D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D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D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D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D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D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D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D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D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D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D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D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D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D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D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D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D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D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D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D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D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D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D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D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D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N146/1000/'49'!Z33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'49'!Z48*1000/N146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A5:D5"/>
    <mergeCell ref="E5:J5"/>
    <mergeCell ref="K62:M62"/>
    <mergeCell ref="K63:M63"/>
    <mergeCell ref="K58:M58"/>
    <mergeCell ref="K59:M59"/>
    <mergeCell ref="K60:M60"/>
    <mergeCell ref="K61:M61"/>
    <mergeCell ref="A9:D9"/>
    <mergeCell ref="A11:D11"/>
    <mergeCell ref="K98:M98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96:M96"/>
    <mergeCell ref="K97:M97"/>
    <mergeCell ref="K91:M91"/>
    <mergeCell ref="K92:M92"/>
    <mergeCell ref="K93:M93"/>
    <mergeCell ref="K94:M94"/>
    <mergeCell ref="K84:M84"/>
    <mergeCell ref="K85:M85"/>
    <mergeCell ref="K78:M78"/>
    <mergeCell ref="K79:M79"/>
    <mergeCell ref="K80:M80"/>
    <mergeCell ref="K81:M81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A50:D50"/>
    <mergeCell ref="A52:D52"/>
    <mergeCell ref="K109:M109"/>
    <mergeCell ref="K110:M110"/>
    <mergeCell ref="K107:M107"/>
    <mergeCell ref="K108:M108"/>
    <mergeCell ref="A65:A66"/>
    <mergeCell ref="B65:B66"/>
    <mergeCell ref="C65:C66"/>
    <mergeCell ref="A67:A68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3:M123"/>
    <mergeCell ref="K124:M124"/>
    <mergeCell ref="K119:M119"/>
    <mergeCell ref="K120:M120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24:M24"/>
    <mergeCell ref="K25:M25"/>
    <mergeCell ref="K13:M13"/>
    <mergeCell ref="K14:M14"/>
    <mergeCell ref="K15:M15"/>
    <mergeCell ref="K20:M20"/>
    <mergeCell ref="K21:M21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B67:B68"/>
    <mergeCell ref="C67:C68"/>
    <mergeCell ref="E67:F68"/>
    <mergeCell ref="A69:A70"/>
    <mergeCell ref="B69:B70"/>
    <mergeCell ref="C69:C70"/>
    <mergeCell ref="E69:F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K103:M103"/>
    <mergeCell ref="K104:M104"/>
    <mergeCell ref="A101:A102"/>
    <mergeCell ref="B101:B102"/>
    <mergeCell ref="C101:C102"/>
    <mergeCell ref="E101:F102"/>
    <mergeCell ref="K99:M99"/>
    <mergeCell ref="K100:M100"/>
    <mergeCell ref="K101:M101"/>
    <mergeCell ref="K102:M102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21:N122"/>
    <mergeCell ref="N123:N124"/>
    <mergeCell ref="N113:N114"/>
    <mergeCell ref="N115:N116"/>
    <mergeCell ref="N117:N118"/>
    <mergeCell ref="N119:N120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 transitionEvaluation="1" transitionEntry="1"/>
  <dimension ref="A1:O153"/>
  <sheetViews>
    <sheetView showGridLines="0" zoomScaleSheetLayoutView="100" workbookViewId="0" topLeftCell="A1">
      <selection activeCell="F14" sqref="F14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311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'40'!B32</f>
        <v>0</v>
      </c>
      <c r="F5" s="2098"/>
      <c r="G5" s="2098"/>
      <c r="H5" s="2098"/>
      <c r="I5" s="2098"/>
      <c r="J5" s="2099"/>
      <c r="K5" s="2111">
        <f>'40'!H32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E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E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E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E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E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E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E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1"/>
        <v>E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1"/>
        <v>E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E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E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E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E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E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E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E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E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1"/>
        <v>E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1"/>
        <v>E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E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E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E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E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E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E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E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E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1"/>
        <v>E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1"/>
        <v>E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E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E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E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E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E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E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E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E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E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E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E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E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E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E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E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E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E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E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E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E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E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E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E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E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E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E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E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E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E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E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E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E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E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E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E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E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E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E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E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E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E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E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E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E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E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E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E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E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E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E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E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E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E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E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E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E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E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E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E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E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N146/1000/'49'!AA33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'49'!AA48*1000/N146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123:M123"/>
    <mergeCell ref="K124:M124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A9:D9"/>
    <mergeCell ref="A11:D11"/>
    <mergeCell ref="A50:D50"/>
    <mergeCell ref="A52:D52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4:M84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A5:D5"/>
    <mergeCell ref="E5:J5"/>
    <mergeCell ref="K98:M98"/>
    <mergeCell ref="K67:M67"/>
    <mergeCell ref="K68:M68"/>
    <mergeCell ref="K69:M69"/>
    <mergeCell ref="K70:M70"/>
    <mergeCell ref="K71:M71"/>
    <mergeCell ref="K72:M72"/>
    <mergeCell ref="K73:M73"/>
    <mergeCell ref="K62:M62"/>
    <mergeCell ref="K63:M63"/>
    <mergeCell ref="K58:M58"/>
    <mergeCell ref="K59:M59"/>
    <mergeCell ref="K60:M60"/>
    <mergeCell ref="K61:M61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 transitionEvaluation="1" transitionEntry="1"/>
  <dimension ref="A1:O153"/>
  <sheetViews>
    <sheetView showGridLines="0" zoomScaleSheetLayoutView="100" workbookViewId="0" topLeftCell="A1">
      <selection activeCell="F13" sqref="F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312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'40'!B33</f>
        <v>0</v>
      </c>
      <c r="F5" s="2098"/>
      <c r="G5" s="2098"/>
      <c r="H5" s="2098"/>
      <c r="I5" s="2098"/>
      <c r="J5" s="2099"/>
      <c r="K5" s="2111">
        <f>'40'!H33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F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F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F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F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F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F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F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1"/>
        <v>F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1"/>
        <v>F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F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F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F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F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F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F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F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F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1"/>
        <v>F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1"/>
        <v>F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F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F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F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F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F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F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F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F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1"/>
        <v>F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1"/>
        <v>F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F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F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F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F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F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F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F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F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F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F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F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F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F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F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F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F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F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F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F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F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F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F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F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F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F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F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F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F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F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F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F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F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F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F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F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F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F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F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F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F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F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F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F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F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F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F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F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F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F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F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F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F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F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F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F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F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F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F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F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F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N146/1000/'49'!AB33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'49'!AB48*1000/N146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A5:D5"/>
    <mergeCell ref="E5:J5"/>
    <mergeCell ref="K62:M62"/>
    <mergeCell ref="K63:M63"/>
    <mergeCell ref="K58:M58"/>
    <mergeCell ref="K59:M59"/>
    <mergeCell ref="K60:M60"/>
    <mergeCell ref="K61:M61"/>
    <mergeCell ref="A9:D9"/>
    <mergeCell ref="A11:D11"/>
    <mergeCell ref="K98:M98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96:M96"/>
    <mergeCell ref="K97:M97"/>
    <mergeCell ref="K91:M91"/>
    <mergeCell ref="K92:M92"/>
    <mergeCell ref="K93:M93"/>
    <mergeCell ref="K94:M94"/>
    <mergeCell ref="K84:M84"/>
    <mergeCell ref="K85:M85"/>
    <mergeCell ref="K78:M78"/>
    <mergeCell ref="K79:M79"/>
    <mergeCell ref="K80:M80"/>
    <mergeCell ref="K81:M81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A50:D50"/>
    <mergeCell ref="A52:D52"/>
    <mergeCell ref="K109:M109"/>
    <mergeCell ref="K110:M110"/>
    <mergeCell ref="K107:M107"/>
    <mergeCell ref="K108:M108"/>
    <mergeCell ref="A65:A66"/>
    <mergeCell ref="B65:B66"/>
    <mergeCell ref="C65:C66"/>
    <mergeCell ref="A67:A68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3:M123"/>
    <mergeCell ref="K124:M124"/>
    <mergeCell ref="K119:M119"/>
    <mergeCell ref="K120:M120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24:M24"/>
    <mergeCell ref="K25:M25"/>
    <mergeCell ref="K13:M13"/>
    <mergeCell ref="K14:M14"/>
    <mergeCell ref="K15:M15"/>
    <mergeCell ref="K20:M20"/>
    <mergeCell ref="K21:M21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B67:B68"/>
    <mergeCell ref="C67:C68"/>
    <mergeCell ref="E67:F68"/>
    <mergeCell ref="A69:A70"/>
    <mergeCell ref="B69:B70"/>
    <mergeCell ref="C69:C70"/>
    <mergeCell ref="E69:F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K103:M103"/>
    <mergeCell ref="K104:M104"/>
    <mergeCell ref="A101:A102"/>
    <mergeCell ref="B101:B102"/>
    <mergeCell ref="C101:C102"/>
    <mergeCell ref="E101:F102"/>
    <mergeCell ref="K99:M99"/>
    <mergeCell ref="K100:M100"/>
    <mergeCell ref="K101:M101"/>
    <mergeCell ref="K102:M102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21:N122"/>
    <mergeCell ref="N123:N124"/>
    <mergeCell ref="N113:N114"/>
    <mergeCell ref="N115:N116"/>
    <mergeCell ref="N117:N118"/>
    <mergeCell ref="N119:N120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 transitionEvaluation="1" transitionEntry="1"/>
  <dimension ref="A1:O153"/>
  <sheetViews>
    <sheetView showGridLines="0" zoomScaleSheetLayoutView="100" workbookViewId="0" topLeftCell="A1">
      <selection activeCell="E13" sqref="E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313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'40'!B34</f>
        <v>0</v>
      </c>
      <c r="F5" s="2098"/>
      <c r="G5" s="2098"/>
      <c r="H5" s="2098"/>
      <c r="I5" s="2098"/>
      <c r="J5" s="2099"/>
      <c r="K5" s="2111">
        <f>'40'!H34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G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G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G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G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G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G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G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1"/>
        <v>G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1"/>
        <v>G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G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G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G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G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G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G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G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G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1"/>
        <v>G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1"/>
        <v>G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G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G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G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G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G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G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G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G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1"/>
        <v>G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1"/>
        <v>G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G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G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G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G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G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G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G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G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G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G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G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G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G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G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G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G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G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G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G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G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G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G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G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G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G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G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G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G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G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G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G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G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G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G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G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G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G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G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G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G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G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G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G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G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G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G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G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G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G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G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G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G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G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G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G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G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G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G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G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G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N146/1000/'49'!AC33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'49'!AC48*1000/N146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123:M123"/>
    <mergeCell ref="K124:M124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A9:D9"/>
    <mergeCell ref="A11:D11"/>
    <mergeCell ref="A50:D50"/>
    <mergeCell ref="A52:D52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4:M84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A5:D5"/>
    <mergeCell ref="E5:J5"/>
    <mergeCell ref="K98:M98"/>
    <mergeCell ref="K67:M67"/>
    <mergeCell ref="K68:M68"/>
    <mergeCell ref="K69:M69"/>
    <mergeCell ref="K70:M70"/>
    <mergeCell ref="K71:M71"/>
    <mergeCell ref="K72:M72"/>
    <mergeCell ref="K73:M73"/>
    <mergeCell ref="K62:M62"/>
    <mergeCell ref="K63:M63"/>
    <mergeCell ref="K58:M58"/>
    <mergeCell ref="K59:M59"/>
    <mergeCell ref="K60:M60"/>
    <mergeCell ref="K61:M61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 transitionEvaluation="1" transitionEntry="1"/>
  <dimension ref="A1:O153"/>
  <sheetViews>
    <sheetView showGridLines="0" zoomScaleSheetLayoutView="100" workbookViewId="0" topLeftCell="A1">
      <selection activeCell="E13" sqref="E13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314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'40'!B35</f>
        <v>0</v>
      </c>
      <c r="F5" s="2098"/>
      <c r="G5" s="2098"/>
      <c r="H5" s="2098"/>
      <c r="I5" s="2098"/>
      <c r="J5" s="2099"/>
      <c r="K5" s="2111">
        <f>'40'!H35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H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H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H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H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H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H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H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>
      <c r="A20" s="684">
        <f t="shared" si="1"/>
        <v>50</v>
      </c>
      <c r="B20" s="695" t="str">
        <f t="shared" si="1"/>
        <v>H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>
      <c r="A21" s="684">
        <f t="shared" si="1"/>
        <v>50</v>
      </c>
      <c r="B21" s="695" t="str">
        <f t="shared" si="1"/>
        <v>H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H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H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H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H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H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H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H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H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>
      <c r="A30" s="684">
        <f t="shared" si="1"/>
        <v>50</v>
      </c>
      <c r="B30" s="695" t="str">
        <f t="shared" si="1"/>
        <v>H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>
      <c r="A31" s="684">
        <f t="shared" si="1"/>
        <v>50</v>
      </c>
      <c r="B31" s="695" t="str">
        <f t="shared" si="1"/>
        <v>H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H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H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H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H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H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H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H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H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>
      <c r="A40" s="684">
        <f t="shared" si="1"/>
        <v>50</v>
      </c>
      <c r="B40" s="695" t="str">
        <f t="shared" si="1"/>
        <v>H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>
      <c r="A41" s="684">
        <f t="shared" si="1"/>
        <v>50</v>
      </c>
      <c r="B41" s="695" t="str">
        <f t="shared" si="1"/>
        <v>H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H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H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H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H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H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H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H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H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H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H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H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H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H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H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H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H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H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H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H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H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H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H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H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H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H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H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H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H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H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H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H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H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H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H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H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H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H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H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H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H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H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H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H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H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H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H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H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H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H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H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H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H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H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H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H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H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H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H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H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H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N146/1000/'49'!AD33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'49'!AD48*1000/N146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A5:D5"/>
    <mergeCell ref="E5:J5"/>
    <mergeCell ref="K62:M62"/>
    <mergeCell ref="K63:M63"/>
    <mergeCell ref="K58:M58"/>
    <mergeCell ref="K59:M59"/>
    <mergeCell ref="K60:M60"/>
    <mergeCell ref="K61:M61"/>
    <mergeCell ref="A9:D9"/>
    <mergeCell ref="A11:D11"/>
    <mergeCell ref="K98:M98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96:M96"/>
    <mergeCell ref="K97:M97"/>
    <mergeCell ref="K91:M91"/>
    <mergeCell ref="K92:M92"/>
    <mergeCell ref="K93:M93"/>
    <mergeCell ref="K94:M94"/>
    <mergeCell ref="K84:M84"/>
    <mergeCell ref="K85:M85"/>
    <mergeCell ref="K78:M78"/>
    <mergeCell ref="K79:M79"/>
    <mergeCell ref="K80:M80"/>
    <mergeCell ref="K81:M81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A50:D50"/>
    <mergeCell ref="A52:D52"/>
    <mergeCell ref="K109:M109"/>
    <mergeCell ref="K110:M110"/>
    <mergeCell ref="K107:M107"/>
    <mergeCell ref="K108:M108"/>
    <mergeCell ref="A65:A66"/>
    <mergeCell ref="B65:B66"/>
    <mergeCell ref="C65:C66"/>
    <mergeCell ref="A67:A68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3:M123"/>
    <mergeCell ref="K124:M124"/>
    <mergeCell ref="K119:M119"/>
    <mergeCell ref="K120:M120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24:M24"/>
    <mergeCell ref="K25:M25"/>
    <mergeCell ref="K13:M13"/>
    <mergeCell ref="K14:M14"/>
    <mergeCell ref="K15:M15"/>
    <mergeCell ref="K20:M20"/>
    <mergeCell ref="K21:M21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B67:B68"/>
    <mergeCell ref="C67:C68"/>
    <mergeCell ref="E67:F68"/>
    <mergeCell ref="A69:A70"/>
    <mergeCell ref="B69:B70"/>
    <mergeCell ref="C69:C70"/>
    <mergeCell ref="E69:F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K103:M103"/>
    <mergeCell ref="K104:M104"/>
    <mergeCell ref="A101:A102"/>
    <mergeCell ref="B101:B102"/>
    <mergeCell ref="C101:C102"/>
    <mergeCell ref="E101:F102"/>
    <mergeCell ref="K99:M99"/>
    <mergeCell ref="K100:M100"/>
    <mergeCell ref="K101:M101"/>
    <mergeCell ref="K102:M102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21:N122"/>
    <mergeCell ref="N123:N124"/>
    <mergeCell ref="N113:N114"/>
    <mergeCell ref="N115:N116"/>
    <mergeCell ref="N117:N118"/>
    <mergeCell ref="N119:N120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 transitionEvaluation="1" transitionEntry="1"/>
  <dimension ref="A1:O153"/>
  <sheetViews>
    <sheetView showGridLines="0" zoomScaleSheetLayoutView="100" workbookViewId="0" topLeftCell="A1">
      <selection activeCell="F15" sqref="F15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315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'40'!B36</f>
        <v>0</v>
      </c>
      <c r="F5" s="2098"/>
      <c r="G5" s="2098"/>
      <c r="H5" s="2098"/>
      <c r="I5" s="2098"/>
      <c r="J5" s="2099"/>
      <c r="K5" s="2111">
        <f>'40'!H36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I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I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I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I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I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I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I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 hidden="1">
      <c r="A20" s="684">
        <f t="shared" si="1"/>
        <v>50</v>
      </c>
      <c r="B20" s="695" t="str">
        <f t="shared" si="1"/>
        <v>I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 hidden="1">
      <c r="A21" s="684">
        <f t="shared" si="1"/>
        <v>50</v>
      </c>
      <c r="B21" s="695" t="str">
        <f t="shared" si="1"/>
        <v>I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I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I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I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I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I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I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I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I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 hidden="1">
      <c r="A30" s="684">
        <f t="shared" si="1"/>
        <v>50</v>
      </c>
      <c r="B30" s="695" t="str">
        <f t="shared" si="1"/>
        <v>I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 hidden="1">
      <c r="A31" s="684">
        <f t="shared" si="1"/>
        <v>50</v>
      </c>
      <c r="B31" s="695" t="str">
        <f t="shared" si="1"/>
        <v>I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I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I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I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I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I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I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I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I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 hidden="1">
      <c r="A40" s="684">
        <f t="shared" si="1"/>
        <v>50</v>
      </c>
      <c r="B40" s="695" t="str">
        <f t="shared" si="1"/>
        <v>I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 hidden="1">
      <c r="A41" s="684">
        <f t="shared" si="1"/>
        <v>50</v>
      </c>
      <c r="B41" s="695" t="str">
        <f t="shared" si="1"/>
        <v>I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I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I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I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I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I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I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I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I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I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I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I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I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I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I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I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I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I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I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I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I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I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I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I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I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I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I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I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I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I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I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I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I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I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I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I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I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I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I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I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I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I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I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I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I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I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I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I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I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I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I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I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I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I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I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I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I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I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I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I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I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N146/1000/'49'!AE33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'49'!AE48*1000/N146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123:M123"/>
    <mergeCell ref="K124:M124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A9:D9"/>
    <mergeCell ref="A11:D11"/>
    <mergeCell ref="A50:D50"/>
    <mergeCell ref="A52:D52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4:M84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A5:D5"/>
    <mergeCell ref="E5:J5"/>
    <mergeCell ref="K98:M98"/>
    <mergeCell ref="K67:M67"/>
    <mergeCell ref="K68:M68"/>
    <mergeCell ref="K69:M69"/>
    <mergeCell ref="K70:M70"/>
    <mergeCell ref="K71:M71"/>
    <mergeCell ref="K72:M72"/>
    <mergeCell ref="K73:M73"/>
    <mergeCell ref="K62:M62"/>
    <mergeCell ref="K63:M63"/>
    <mergeCell ref="K58:M58"/>
    <mergeCell ref="K59:M59"/>
    <mergeCell ref="K60:M60"/>
    <mergeCell ref="K61:M61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 transitionEvaluation="1" transitionEntry="1"/>
  <dimension ref="A1:O153"/>
  <sheetViews>
    <sheetView showGridLines="0" zoomScaleSheetLayoutView="100" workbookViewId="0" topLeftCell="A1">
      <selection activeCell="F16" sqref="F16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316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'40'!B37</f>
        <v>0</v>
      </c>
      <c r="F5" s="2098"/>
      <c r="G5" s="2098"/>
      <c r="H5" s="2098"/>
      <c r="I5" s="2098"/>
      <c r="J5" s="2099"/>
      <c r="K5" s="2111">
        <f>'40'!H37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J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J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J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J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J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J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J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 hidden="1">
      <c r="A20" s="684">
        <f t="shared" si="1"/>
        <v>50</v>
      </c>
      <c r="B20" s="695" t="str">
        <f t="shared" si="1"/>
        <v>J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 hidden="1">
      <c r="A21" s="684">
        <f t="shared" si="1"/>
        <v>50</v>
      </c>
      <c r="B21" s="695" t="str">
        <f t="shared" si="1"/>
        <v>J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J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J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J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J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J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J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J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J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 hidden="1">
      <c r="A30" s="684">
        <f t="shared" si="1"/>
        <v>50</v>
      </c>
      <c r="B30" s="695" t="str">
        <f t="shared" si="1"/>
        <v>J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 hidden="1">
      <c r="A31" s="684">
        <f t="shared" si="1"/>
        <v>50</v>
      </c>
      <c r="B31" s="695" t="str">
        <f t="shared" si="1"/>
        <v>J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J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J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J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J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J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J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J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J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 hidden="1">
      <c r="A40" s="684">
        <f t="shared" si="1"/>
        <v>50</v>
      </c>
      <c r="B40" s="695" t="str">
        <f t="shared" si="1"/>
        <v>J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 hidden="1">
      <c r="A41" s="684">
        <f t="shared" si="1"/>
        <v>50</v>
      </c>
      <c r="B41" s="695" t="str">
        <f t="shared" si="1"/>
        <v>J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J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J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J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J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J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J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J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J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J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J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J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J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J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J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J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J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J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J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J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J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J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J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J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J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J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J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J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J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J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J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J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J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J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J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J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J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J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J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J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J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J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J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J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J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J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J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J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J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J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J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J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J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J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J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J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J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J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J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J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J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N146/1000/'49'!AF33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'49'!AF48*1000/N146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A5:D5"/>
    <mergeCell ref="E5:J5"/>
    <mergeCell ref="K62:M62"/>
    <mergeCell ref="K63:M63"/>
    <mergeCell ref="K58:M58"/>
    <mergeCell ref="K59:M59"/>
    <mergeCell ref="K60:M60"/>
    <mergeCell ref="K61:M61"/>
    <mergeCell ref="A9:D9"/>
    <mergeCell ref="A11:D11"/>
    <mergeCell ref="K98:M98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K96:M96"/>
    <mergeCell ref="K97:M97"/>
    <mergeCell ref="K91:M91"/>
    <mergeCell ref="K92:M92"/>
    <mergeCell ref="K93:M93"/>
    <mergeCell ref="K94:M94"/>
    <mergeCell ref="K84:M84"/>
    <mergeCell ref="K85:M85"/>
    <mergeCell ref="K78:M78"/>
    <mergeCell ref="K79:M79"/>
    <mergeCell ref="K80:M80"/>
    <mergeCell ref="K81:M81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A50:D50"/>
    <mergeCell ref="A52:D52"/>
    <mergeCell ref="K109:M109"/>
    <mergeCell ref="K110:M110"/>
    <mergeCell ref="K107:M107"/>
    <mergeCell ref="K108:M108"/>
    <mergeCell ref="A65:A66"/>
    <mergeCell ref="B65:B66"/>
    <mergeCell ref="C65:C66"/>
    <mergeCell ref="A67:A68"/>
    <mergeCell ref="K113:M113"/>
    <mergeCell ref="K114:M114"/>
    <mergeCell ref="K111:M111"/>
    <mergeCell ref="K112:M112"/>
    <mergeCell ref="K117:M117"/>
    <mergeCell ref="K118:M118"/>
    <mergeCell ref="K115:M115"/>
    <mergeCell ref="K116:M116"/>
    <mergeCell ref="K123:M123"/>
    <mergeCell ref="K124:M124"/>
    <mergeCell ref="K119:M119"/>
    <mergeCell ref="K120:M120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24:M24"/>
    <mergeCell ref="K25:M25"/>
    <mergeCell ref="K13:M13"/>
    <mergeCell ref="K14:M14"/>
    <mergeCell ref="K15:M15"/>
    <mergeCell ref="K20:M20"/>
    <mergeCell ref="K21:M21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B67:B68"/>
    <mergeCell ref="C67:C68"/>
    <mergeCell ref="E67:F68"/>
    <mergeCell ref="A69:A70"/>
    <mergeCell ref="B69:B70"/>
    <mergeCell ref="C69:C70"/>
    <mergeCell ref="E69:F70"/>
    <mergeCell ref="A71:A72"/>
    <mergeCell ref="B71:B72"/>
    <mergeCell ref="C71:C72"/>
    <mergeCell ref="E71:F72"/>
    <mergeCell ref="A73:A74"/>
    <mergeCell ref="B73:B74"/>
    <mergeCell ref="C73:C74"/>
    <mergeCell ref="E73:F74"/>
    <mergeCell ref="A75:A76"/>
    <mergeCell ref="B75:B76"/>
    <mergeCell ref="C75:C76"/>
    <mergeCell ref="E75:F76"/>
    <mergeCell ref="A77:A78"/>
    <mergeCell ref="B77:B78"/>
    <mergeCell ref="C77:C78"/>
    <mergeCell ref="E77:F78"/>
    <mergeCell ref="A79:A80"/>
    <mergeCell ref="B79:B80"/>
    <mergeCell ref="C79:C80"/>
    <mergeCell ref="E79:F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K103:M103"/>
    <mergeCell ref="K104:M104"/>
    <mergeCell ref="A101:A102"/>
    <mergeCell ref="B101:B102"/>
    <mergeCell ref="C101:C102"/>
    <mergeCell ref="E101:F102"/>
    <mergeCell ref="K99:M99"/>
    <mergeCell ref="K100:M100"/>
    <mergeCell ref="K101:M101"/>
    <mergeCell ref="K102:M102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A115:A116"/>
    <mergeCell ref="B115:B116"/>
    <mergeCell ref="C115:C116"/>
    <mergeCell ref="E115:F116"/>
    <mergeCell ref="A117:A118"/>
    <mergeCell ref="B117:B118"/>
    <mergeCell ref="C117:C118"/>
    <mergeCell ref="E117:F118"/>
    <mergeCell ref="A119:A120"/>
    <mergeCell ref="B119:B120"/>
    <mergeCell ref="C119:C120"/>
    <mergeCell ref="E119:F120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21:N122"/>
    <mergeCell ref="N123:N124"/>
    <mergeCell ref="N113:N114"/>
    <mergeCell ref="N115:N116"/>
    <mergeCell ref="N117:N118"/>
    <mergeCell ref="N119:N120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 transitionEvaluation="1" transitionEntry="1"/>
  <dimension ref="A1:O67"/>
  <sheetViews>
    <sheetView showGridLines="0" zoomScaleSheetLayoutView="100" workbookViewId="0" topLeftCell="A1">
      <selection activeCell="C18" sqref="C18"/>
    </sheetView>
  </sheetViews>
  <sheetFormatPr defaultColWidth="10.75390625" defaultRowHeight="12.75"/>
  <cols>
    <col min="1" max="1" width="7.625" style="11" customWidth="1"/>
    <col min="2" max="2" width="11.75390625" style="11" customWidth="1"/>
    <col min="3" max="3" width="17.25390625" style="11" customWidth="1"/>
    <col min="4" max="4" width="15.75390625" style="11" customWidth="1"/>
    <col min="5" max="5" width="17.00390625" style="11" customWidth="1"/>
    <col min="6" max="13" width="2.75390625" style="11" customWidth="1"/>
    <col min="14" max="14" width="10.75390625" style="11" customWidth="1"/>
    <col min="15" max="15" width="0" style="11" hidden="1" customWidth="1"/>
    <col min="16" max="16384" width="10.75390625" style="11" customWidth="1"/>
  </cols>
  <sheetData>
    <row r="1" spans="1:13" ht="24.75" customHeight="1" thickBot="1">
      <c r="A1" s="1780" t="s">
        <v>1</v>
      </c>
      <c r="B1" s="1781"/>
      <c r="C1" s="1" t="s">
        <v>2</v>
      </c>
      <c r="D1" s="2"/>
      <c r="E1" s="3"/>
      <c r="F1" s="4"/>
      <c r="G1" s="5"/>
      <c r="H1" s="6"/>
      <c r="I1" s="7"/>
      <c r="J1" s="2" t="s">
        <v>3</v>
      </c>
      <c r="K1" s="8"/>
      <c r="L1" s="9"/>
      <c r="M1" s="10"/>
    </row>
    <row r="2" spans="1:13" ht="24.75" customHeight="1" thickBot="1">
      <c r="A2" s="12" t="s">
        <v>4</v>
      </c>
      <c r="B2" s="13"/>
      <c r="C2" s="13"/>
      <c r="D2" s="13"/>
      <c r="E2" s="13"/>
      <c r="F2" s="14"/>
      <c r="G2" s="14"/>
      <c r="H2" s="15"/>
      <c r="I2" s="16"/>
      <c r="J2" s="17"/>
      <c r="K2" s="17"/>
      <c r="L2" s="17"/>
      <c r="M2" s="17"/>
    </row>
    <row r="3" spans="1:13" ht="16.5" customHeight="1" thickBot="1" thickTop="1">
      <c r="A3" s="18" t="s">
        <v>5</v>
      </c>
      <c r="B3" s="19"/>
      <c r="C3" s="19"/>
      <c r="D3" s="19"/>
      <c r="E3" s="19"/>
      <c r="F3" s="20"/>
      <c r="G3" s="20"/>
      <c r="H3" s="1694">
        <v>207860</v>
      </c>
      <c r="I3" s="1695"/>
      <c r="J3" s="1695"/>
      <c r="K3" s="1695"/>
      <c r="L3" s="1695"/>
      <c r="M3" s="1693"/>
    </row>
    <row r="4" spans="1:13" ht="15" customHeight="1">
      <c r="A4" s="443" t="s">
        <v>6</v>
      </c>
      <c r="B4" s="444"/>
      <c r="C4" s="445"/>
      <c r="D4" s="23" t="s">
        <v>7</v>
      </c>
      <c r="E4" s="24"/>
      <c r="F4" s="212"/>
      <c r="G4" s="25"/>
      <c r="H4" s="1690"/>
      <c r="I4" s="1691"/>
      <c r="J4" s="1691"/>
      <c r="K4" s="1691"/>
      <c r="L4" s="1691"/>
      <c r="M4" s="1692"/>
    </row>
    <row r="5" spans="1:13" ht="19.5" customHeight="1">
      <c r="A5" s="1739" t="s">
        <v>472</v>
      </c>
      <c r="B5" s="1740"/>
      <c r="C5" s="1740"/>
      <c r="D5" s="1741"/>
      <c r="E5" s="1741"/>
      <c r="F5" s="1741"/>
      <c r="G5" s="1741"/>
      <c r="H5" s="1741"/>
      <c r="I5" s="1741"/>
      <c r="J5" s="1741"/>
      <c r="K5" s="1741"/>
      <c r="L5" s="1741"/>
      <c r="M5" s="1716"/>
    </row>
    <row r="6" spans="1:13" ht="8.25" customHeight="1" thickBot="1">
      <c r="A6" s="26"/>
      <c r="B6" s="27"/>
      <c r="C6" s="27"/>
      <c r="D6" s="27"/>
      <c r="E6" s="22"/>
      <c r="F6" s="28"/>
      <c r="G6" s="28"/>
      <c r="H6" s="28"/>
      <c r="I6" s="28"/>
      <c r="J6" s="28"/>
      <c r="K6" s="28"/>
      <c r="L6" s="28"/>
      <c r="M6" s="29"/>
    </row>
    <row r="7" spans="1:13" ht="16.5" customHeight="1" thickBot="1">
      <c r="A7" s="30" t="s">
        <v>8</v>
      </c>
      <c r="B7" s="1736" t="s">
        <v>391</v>
      </c>
      <c r="C7" s="1737"/>
      <c r="D7" s="1738"/>
      <c r="E7" s="31" t="s">
        <v>9</v>
      </c>
      <c r="F7" s="1715" t="s">
        <v>392</v>
      </c>
      <c r="G7" s="1707"/>
      <c r="H7" s="1707"/>
      <c r="I7" s="1707"/>
      <c r="J7" s="1707"/>
      <c r="K7" s="1707"/>
      <c r="L7" s="1707"/>
      <c r="M7" s="1708"/>
    </row>
    <row r="8" spans="1:13" ht="24.75" customHeight="1" thickTop="1">
      <c r="A8" s="32" t="s">
        <v>10</v>
      </c>
      <c r="B8" s="13"/>
      <c r="C8" s="13"/>
      <c r="D8" s="13"/>
      <c r="E8" s="13"/>
      <c r="F8" s="22"/>
      <c r="G8" s="22"/>
      <c r="H8" s="22"/>
      <c r="I8" s="22"/>
      <c r="J8" s="22"/>
      <c r="K8" s="22"/>
      <c r="L8" s="22"/>
      <c r="M8" s="22"/>
    </row>
    <row r="9" spans="1:13" ht="15" customHeight="1" thickBot="1">
      <c r="A9" s="33"/>
      <c r="B9" s="34" t="s">
        <v>11</v>
      </c>
      <c r="C9" s="35"/>
      <c r="D9" s="35"/>
      <c r="E9" s="35"/>
      <c r="F9" s="36" t="s">
        <v>12</v>
      </c>
      <c r="G9" s="37"/>
      <c r="H9" s="37"/>
      <c r="I9" s="38"/>
      <c r="J9" s="36" t="s">
        <v>13</v>
      </c>
      <c r="K9" s="37"/>
      <c r="L9" s="37"/>
      <c r="M9" s="38"/>
    </row>
    <row r="10" spans="1:15" ht="15" customHeight="1">
      <c r="A10" s="449">
        <v>4001</v>
      </c>
      <c r="B10" s="1175" t="s">
        <v>448</v>
      </c>
      <c r="C10" s="1176"/>
      <c r="D10" s="1176"/>
      <c r="E10" s="1176"/>
      <c r="F10" s="1744">
        <v>1</v>
      </c>
      <c r="G10" s="1745"/>
      <c r="H10" s="1742">
        <v>2005</v>
      </c>
      <c r="I10" s="1745"/>
      <c r="J10" s="1742">
        <v>2</v>
      </c>
      <c r="K10" s="1745"/>
      <c r="L10" s="1742">
        <v>2005</v>
      </c>
      <c r="M10" s="1743"/>
      <c r="O10" s="39">
        <v>1</v>
      </c>
    </row>
    <row r="11" spans="1:15" ht="15" customHeight="1">
      <c r="A11" s="450">
        <f aca="true" t="shared" si="0" ref="A11:A16">A10+1</f>
        <v>4002</v>
      </c>
      <c r="B11" s="1177" t="s">
        <v>449</v>
      </c>
      <c r="C11" s="1178"/>
      <c r="D11" s="1178"/>
      <c r="E11" s="1178"/>
      <c r="F11" s="1785">
        <v>2</v>
      </c>
      <c r="G11" s="1748"/>
      <c r="H11" s="1746">
        <v>2005</v>
      </c>
      <c r="I11" s="1748"/>
      <c r="J11" s="1746">
        <v>2</v>
      </c>
      <c r="K11" s="1748"/>
      <c r="L11" s="1746">
        <v>2005</v>
      </c>
      <c r="M11" s="1747"/>
      <c r="O11" s="39">
        <v>2</v>
      </c>
    </row>
    <row r="12" spans="1:15" ht="15" customHeight="1">
      <c r="A12" s="450">
        <f t="shared" si="0"/>
        <v>4003</v>
      </c>
      <c r="B12" s="1179" t="s">
        <v>447</v>
      </c>
      <c r="C12" s="42"/>
      <c r="D12" s="42"/>
      <c r="E12" s="42"/>
      <c r="F12" s="1785">
        <v>2</v>
      </c>
      <c r="G12" s="1748"/>
      <c r="H12" s="1746">
        <v>2005</v>
      </c>
      <c r="I12" s="1748"/>
      <c r="J12" s="1746">
        <v>3</v>
      </c>
      <c r="K12" s="1748"/>
      <c r="L12" s="1746">
        <v>2005</v>
      </c>
      <c r="M12" s="1747"/>
      <c r="O12" s="39">
        <v>3</v>
      </c>
    </row>
    <row r="13" spans="1:15" ht="15" customHeight="1">
      <c r="A13" s="450">
        <f t="shared" si="0"/>
        <v>4004</v>
      </c>
      <c r="B13" s="41" t="s">
        <v>393</v>
      </c>
      <c r="C13" s="42"/>
      <c r="D13" s="42"/>
      <c r="E13" s="42"/>
      <c r="F13" s="1701">
        <v>1</v>
      </c>
      <c r="G13" s="1697"/>
      <c r="H13" s="1712">
        <v>2004</v>
      </c>
      <c r="I13" s="1697"/>
      <c r="J13" s="1712">
        <v>10</v>
      </c>
      <c r="K13" s="1697"/>
      <c r="L13" s="1712">
        <v>2015</v>
      </c>
      <c r="M13" s="1713"/>
      <c r="O13" s="39">
        <v>4</v>
      </c>
    </row>
    <row r="14" spans="1:15" ht="15" customHeight="1">
      <c r="A14" s="450">
        <f t="shared" si="0"/>
        <v>4005</v>
      </c>
      <c r="B14" s="41" t="s">
        <v>394</v>
      </c>
      <c r="C14" s="42"/>
      <c r="D14" s="42"/>
      <c r="E14" s="42"/>
      <c r="F14" s="1701">
        <v>11</v>
      </c>
      <c r="G14" s="1697"/>
      <c r="H14" s="1712">
        <v>2015</v>
      </c>
      <c r="I14" s="1697"/>
      <c r="J14" s="1712">
        <v>4</v>
      </c>
      <c r="K14" s="1697"/>
      <c r="L14" s="1712">
        <v>2016</v>
      </c>
      <c r="M14" s="1713"/>
      <c r="O14" s="39">
        <v>5</v>
      </c>
    </row>
    <row r="15" spans="1:15" ht="15" customHeight="1">
      <c r="A15" s="450">
        <f t="shared" si="0"/>
        <v>4006</v>
      </c>
      <c r="B15" s="41" t="s">
        <v>395</v>
      </c>
      <c r="C15" s="42"/>
      <c r="D15" s="42"/>
      <c r="E15" s="42"/>
      <c r="F15" s="1701">
        <v>5</v>
      </c>
      <c r="G15" s="1697"/>
      <c r="H15" s="1712">
        <v>2016</v>
      </c>
      <c r="I15" s="1697"/>
      <c r="J15" s="1712">
        <v>7</v>
      </c>
      <c r="K15" s="1697"/>
      <c r="L15" s="1712">
        <v>2016</v>
      </c>
      <c r="M15" s="1713"/>
      <c r="O15" s="39">
        <v>6</v>
      </c>
    </row>
    <row r="16" spans="1:15" ht="15" customHeight="1" thickBot="1">
      <c r="A16" s="451">
        <f t="shared" si="0"/>
        <v>4007</v>
      </c>
      <c r="B16" s="43" t="s">
        <v>396</v>
      </c>
      <c r="C16" s="44"/>
      <c r="D16" s="44"/>
      <c r="E16" s="44"/>
      <c r="F16" s="1705">
        <v>8</v>
      </c>
      <c r="G16" s="1704"/>
      <c r="H16" s="1714">
        <v>2016</v>
      </c>
      <c r="I16" s="1704"/>
      <c r="J16" s="1714">
        <v>9</v>
      </c>
      <c r="K16" s="1704"/>
      <c r="L16" s="1714">
        <v>2016</v>
      </c>
      <c r="M16" s="1703"/>
      <c r="O16" s="39">
        <v>7</v>
      </c>
    </row>
    <row r="17" spans="1:15" ht="24.75" customHeight="1">
      <c r="A17" s="45" t="s">
        <v>19</v>
      </c>
      <c r="B17" s="46"/>
      <c r="C17" s="46"/>
      <c r="D17" s="46"/>
      <c r="E17" s="46"/>
      <c r="F17" s="47"/>
      <c r="G17" s="47"/>
      <c r="H17" s="47"/>
      <c r="I17" s="47"/>
      <c r="J17" s="47"/>
      <c r="K17" s="47"/>
      <c r="L17" s="47"/>
      <c r="M17" s="47"/>
      <c r="O17" s="39">
        <v>8</v>
      </c>
    </row>
    <row r="18" spans="1:15" ht="15" customHeight="1" thickBot="1">
      <c r="A18" s="48" t="s">
        <v>0</v>
      </c>
      <c r="B18" s="49" t="s">
        <v>20</v>
      </c>
      <c r="C18" s="50"/>
      <c r="D18" s="50"/>
      <c r="E18" s="50"/>
      <c r="F18" s="50"/>
      <c r="G18" s="51"/>
      <c r="H18" s="52" t="s">
        <v>21</v>
      </c>
      <c r="I18" s="53"/>
      <c r="J18" s="52"/>
      <c r="K18" s="52"/>
      <c r="L18" s="54"/>
      <c r="M18" s="55"/>
      <c r="O18" s="39">
        <v>9</v>
      </c>
    </row>
    <row r="19" spans="1:15" ht="15" customHeight="1" thickTop="1">
      <c r="A19" s="446">
        <v>4011</v>
      </c>
      <c r="B19" s="1706"/>
      <c r="C19" s="1702"/>
      <c r="D19" s="1702"/>
      <c r="E19" s="1702"/>
      <c r="F19" s="1702"/>
      <c r="G19" s="1696"/>
      <c r="H19" s="1698"/>
      <c r="I19" s="1699"/>
      <c r="J19" s="1699"/>
      <c r="K19" s="1699"/>
      <c r="L19" s="1699"/>
      <c r="M19" s="1700"/>
      <c r="O19" s="39">
        <v>10</v>
      </c>
    </row>
    <row r="20" spans="1:15" ht="15" customHeight="1">
      <c r="A20" s="447">
        <f>A19+1</f>
        <v>4012</v>
      </c>
      <c r="B20" s="1718" t="s">
        <v>406</v>
      </c>
      <c r="C20" s="1719"/>
      <c r="D20" s="1719"/>
      <c r="E20" s="1719"/>
      <c r="F20" s="1719"/>
      <c r="G20" s="1720"/>
      <c r="H20" s="1779">
        <v>207862</v>
      </c>
      <c r="I20" s="1722"/>
      <c r="J20" s="1722"/>
      <c r="K20" s="1722"/>
      <c r="L20" s="1722"/>
      <c r="M20" s="1723"/>
      <c r="O20" s="39">
        <v>11</v>
      </c>
    </row>
    <row r="21" spans="1:15" ht="15" customHeight="1">
      <c r="A21" s="447">
        <f aca="true" t="shared" si="1" ref="A21:A27">A20+1</f>
        <v>4013</v>
      </c>
      <c r="B21" s="1718" t="s">
        <v>407</v>
      </c>
      <c r="C21" s="1719"/>
      <c r="D21" s="1719"/>
      <c r="E21" s="1719"/>
      <c r="F21" s="1719"/>
      <c r="G21" s="1720"/>
      <c r="H21" s="1721">
        <v>207863</v>
      </c>
      <c r="I21" s="1722"/>
      <c r="J21" s="1722"/>
      <c r="K21" s="1722"/>
      <c r="L21" s="1722"/>
      <c r="M21" s="1723"/>
      <c r="O21" s="39">
        <v>12</v>
      </c>
    </row>
    <row r="22" spans="1:13" ht="15" customHeight="1">
      <c r="A22" s="447">
        <f t="shared" si="1"/>
        <v>4014</v>
      </c>
      <c r="B22" s="1718"/>
      <c r="C22" s="1719"/>
      <c r="D22" s="1719"/>
      <c r="E22" s="1719"/>
      <c r="F22" s="1719"/>
      <c r="G22" s="1720"/>
      <c r="H22" s="1721"/>
      <c r="I22" s="1724"/>
      <c r="J22" s="1724"/>
      <c r="K22" s="1724"/>
      <c r="L22" s="1724"/>
      <c r="M22" s="1725"/>
    </row>
    <row r="23" spans="1:13" ht="15" customHeight="1">
      <c r="A23" s="447">
        <f t="shared" si="1"/>
        <v>4015</v>
      </c>
      <c r="B23" s="1718"/>
      <c r="C23" s="1719"/>
      <c r="D23" s="1719"/>
      <c r="E23" s="1719"/>
      <c r="F23" s="1719"/>
      <c r="G23" s="1720"/>
      <c r="H23" s="1721"/>
      <c r="I23" s="1724"/>
      <c r="J23" s="1724"/>
      <c r="K23" s="1724"/>
      <c r="L23" s="1724"/>
      <c r="M23" s="1725"/>
    </row>
    <row r="24" spans="1:13" ht="15" customHeight="1">
      <c r="A24" s="447">
        <f t="shared" si="1"/>
        <v>4016</v>
      </c>
      <c r="B24" s="1718"/>
      <c r="C24" s="1719"/>
      <c r="D24" s="1719"/>
      <c r="E24" s="1719"/>
      <c r="F24" s="1719"/>
      <c r="G24" s="1720"/>
      <c r="H24" s="1721"/>
      <c r="I24" s="1724"/>
      <c r="J24" s="1724"/>
      <c r="K24" s="1724"/>
      <c r="L24" s="1724"/>
      <c r="M24" s="1725"/>
    </row>
    <row r="25" spans="1:13" ht="15" customHeight="1">
      <c r="A25" s="447">
        <f t="shared" si="1"/>
        <v>4017</v>
      </c>
      <c r="B25" s="1718"/>
      <c r="C25" s="1719"/>
      <c r="D25" s="1719"/>
      <c r="E25" s="1719"/>
      <c r="F25" s="1719"/>
      <c r="G25" s="1720"/>
      <c r="H25" s="1721"/>
      <c r="I25" s="1724"/>
      <c r="J25" s="1724"/>
      <c r="K25" s="1724"/>
      <c r="L25" s="1724"/>
      <c r="M25" s="1725"/>
    </row>
    <row r="26" spans="1:13" ht="15" customHeight="1">
      <c r="A26" s="447">
        <f t="shared" si="1"/>
        <v>4018</v>
      </c>
      <c r="B26" s="1718"/>
      <c r="C26" s="1719"/>
      <c r="D26" s="1719"/>
      <c r="E26" s="1719"/>
      <c r="F26" s="1719"/>
      <c r="G26" s="1720"/>
      <c r="H26" s="1721"/>
      <c r="I26" s="1724"/>
      <c r="J26" s="1724"/>
      <c r="K26" s="1724"/>
      <c r="L26" s="1724"/>
      <c r="M26" s="1725"/>
    </row>
    <row r="27" spans="1:13" ht="15" customHeight="1" thickBot="1">
      <c r="A27" s="448">
        <f t="shared" si="1"/>
        <v>4019</v>
      </c>
      <c r="B27" s="1727"/>
      <c r="C27" s="1728"/>
      <c r="D27" s="1728"/>
      <c r="E27" s="1728"/>
      <c r="F27" s="1728"/>
      <c r="G27" s="1729"/>
      <c r="H27" s="1709"/>
      <c r="I27" s="1710"/>
      <c r="J27" s="1710"/>
      <c r="K27" s="1710"/>
      <c r="L27" s="1710"/>
      <c r="M27" s="1711"/>
    </row>
    <row r="28" spans="1:13" ht="15" customHeight="1" thickTop="1">
      <c r="A28" s="779" t="s">
        <v>274</v>
      </c>
      <c r="B28" s="775"/>
      <c r="C28" s="776"/>
      <c r="D28" s="776"/>
      <c r="E28" s="776"/>
      <c r="F28" s="776"/>
      <c r="G28" s="776"/>
      <c r="H28" s="1730"/>
      <c r="I28" s="1731"/>
      <c r="J28" s="1731"/>
      <c r="K28" s="1731"/>
      <c r="L28" s="1731"/>
      <c r="M28" s="1732"/>
    </row>
    <row r="29" spans="1:13" ht="15" customHeight="1" hidden="1">
      <c r="A29" s="780" t="s">
        <v>275</v>
      </c>
      <c r="B29" s="777"/>
      <c r="C29" s="756"/>
      <c r="D29" s="756"/>
      <c r="E29" s="756"/>
      <c r="F29" s="756"/>
      <c r="G29" s="756"/>
      <c r="H29" s="1733"/>
      <c r="I29" s="1734"/>
      <c r="J29" s="1734"/>
      <c r="K29" s="1734"/>
      <c r="L29" s="1734"/>
      <c r="M29" s="1735"/>
    </row>
    <row r="30" spans="1:13" ht="15" customHeight="1" hidden="1">
      <c r="A30" s="780" t="s">
        <v>276</v>
      </c>
      <c r="B30" s="777"/>
      <c r="C30" s="756"/>
      <c r="D30" s="756"/>
      <c r="E30" s="756"/>
      <c r="F30" s="756"/>
      <c r="G30" s="756"/>
      <c r="H30" s="1733"/>
      <c r="I30" s="1734"/>
      <c r="J30" s="1734"/>
      <c r="K30" s="1734"/>
      <c r="L30" s="1734"/>
      <c r="M30" s="1735"/>
    </row>
    <row r="31" spans="1:13" ht="15" customHeight="1" hidden="1">
      <c r="A31" s="780" t="s">
        <v>277</v>
      </c>
      <c r="B31" s="777"/>
      <c r="C31" s="756"/>
      <c r="D31" s="756"/>
      <c r="E31" s="756"/>
      <c r="F31" s="756"/>
      <c r="G31" s="756"/>
      <c r="H31" s="1733"/>
      <c r="I31" s="1734"/>
      <c r="J31" s="1734"/>
      <c r="K31" s="1734"/>
      <c r="L31" s="1734"/>
      <c r="M31" s="1735"/>
    </row>
    <row r="32" spans="1:13" ht="15" customHeight="1" hidden="1">
      <c r="A32" s="780" t="s">
        <v>278</v>
      </c>
      <c r="B32" s="777"/>
      <c r="C32" s="756"/>
      <c r="D32" s="756"/>
      <c r="E32" s="756"/>
      <c r="F32" s="756"/>
      <c r="G32" s="756"/>
      <c r="H32" s="1733"/>
      <c r="I32" s="1734"/>
      <c r="J32" s="1734"/>
      <c r="K32" s="1734"/>
      <c r="L32" s="1734"/>
      <c r="M32" s="1735"/>
    </row>
    <row r="33" spans="1:13" ht="15" customHeight="1" hidden="1">
      <c r="A33" s="780" t="s">
        <v>279</v>
      </c>
      <c r="B33" s="777"/>
      <c r="C33" s="756"/>
      <c r="D33" s="756"/>
      <c r="E33" s="756"/>
      <c r="F33" s="756"/>
      <c r="G33" s="756"/>
      <c r="H33" s="1733"/>
      <c r="I33" s="1734"/>
      <c r="J33" s="1734"/>
      <c r="K33" s="1734"/>
      <c r="L33" s="1734"/>
      <c r="M33" s="1735"/>
    </row>
    <row r="34" spans="1:13" ht="15" customHeight="1" hidden="1">
      <c r="A34" s="780" t="s">
        <v>280</v>
      </c>
      <c r="B34" s="777"/>
      <c r="C34" s="756"/>
      <c r="D34" s="756"/>
      <c r="E34" s="756"/>
      <c r="F34" s="756"/>
      <c r="G34" s="756"/>
      <c r="H34" s="1733"/>
      <c r="I34" s="1734"/>
      <c r="J34" s="1734"/>
      <c r="K34" s="1734"/>
      <c r="L34" s="1734"/>
      <c r="M34" s="1735"/>
    </row>
    <row r="35" spans="1:13" ht="15" customHeight="1" hidden="1">
      <c r="A35" s="780" t="s">
        <v>281</v>
      </c>
      <c r="B35" s="777"/>
      <c r="C35" s="756"/>
      <c r="D35" s="756"/>
      <c r="E35" s="756"/>
      <c r="F35" s="756"/>
      <c r="G35" s="756"/>
      <c r="H35" s="1733"/>
      <c r="I35" s="1734"/>
      <c r="J35" s="1734"/>
      <c r="K35" s="1734"/>
      <c r="L35" s="1734"/>
      <c r="M35" s="1735"/>
    </row>
    <row r="36" spans="1:13" ht="15" customHeight="1" hidden="1">
      <c r="A36" s="780" t="s">
        <v>282</v>
      </c>
      <c r="B36" s="777"/>
      <c r="C36" s="756"/>
      <c r="D36" s="756"/>
      <c r="E36" s="756"/>
      <c r="F36" s="756"/>
      <c r="G36" s="756"/>
      <c r="H36" s="1733"/>
      <c r="I36" s="1734"/>
      <c r="J36" s="1734"/>
      <c r="K36" s="1734"/>
      <c r="L36" s="1734"/>
      <c r="M36" s="1735"/>
    </row>
    <row r="37" spans="1:13" ht="15" customHeight="1" hidden="1">
      <c r="A37" s="780" t="s">
        <v>283</v>
      </c>
      <c r="B37" s="777"/>
      <c r="C37" s="756"/>
      <c r="D37" s="756"/>
      <c r="E37" s="756"/>
      <c r="F37" s="756"/>
      <c r="G37" s="756"/>
      <c r="H37" s="1733"/>
      <c r="I37" s="1734"/>
      <c r="J37" s="1734"/>
      <c r="K37" s="1734"/>
      <c r="L37" s="1734"/>
      <c r="M37" s="1735"/>
    </row>
    <row r="38" spans="1:13" ht="15" customHeight="1" thickBot="1">
      <c r="A38" s="448" t="s">
        <v>284</v>
      </c>
      <c r="B38" s="778"/>
      <c r="C38" s="694"/>
      <c r="D38" s="694"/>
      <c r="E38" s="694"/>
      <c r="F38" s="694"/>
      <c r="G38" s="694"/>
      <c r="H38" s="1786"/>
      <c r="I38" s="1787"/>
      <c r="J38" s="1787"/>
      <c r="K38" s="1787"/>
      <c r="L38" s="1787"/>
      <c r="M38" s="1788"/>
    </row>
    <row r="39" spans="1:13" ht="15" customHeight="1" hidden="1">
      <c r="A39" s="1016" t="s">
        <v>285</v>
      </c>
      <c r="B39" s="1017"/>
      <c r="C39" s="734"/>
      <c r="D39" s="734"/>
      <c r="E39" s="734"/>
      <c r="F39" s="734"/>
      <c r="G39" s="734"/>
      <c r="H39" s="1789"/>
      <c r="I39" s="1790"/>
      <c r="J39" s="1790"/>
      <c r="K39" s="1790"/>
      <c r="L39" s="1790"/>
      <c r="M39" s="1791"/>
    </row>
    <row r="40" spans="1:13" ht="15" customHeight="1" hidden="1">
      <c r="A40" s="780" t="s">
        <v>286</v>
      </c>
      <c r="B40" s="777"/>
      <c r="C40" s="756"/>
      <c r="D40" s="756"/>
      <c r="E40" s="756"/>
      <c r="F40" s="756"/>
      <c r="G40" s="756"/>
      <c r="H40" s="1721"/>
      <c r="I40" s="1724"/>
      <c r="J40" s="1724"/>
      <c r="K40" s="1724"/>
      <c r="L40" s="1724"/>
      <c r="M40" s="1725"/>
    </row>
    <row r="41" spans="1:13" ht="15" customHeight="1" hidden="1">
      <c r="A41" s="780" t="s">
        <v>287</v>
      </c>
      <c r="B41" s="777"/>
      <c r="C41" s="756"/>
      <c r="D41" s="756"/>
      <c r="E41" s="756"/>
      <c r="F41" s="756"/>
      <c r="G41" s="756"/>
      <c r="H41" s="1721"/>
      <c r="I41" s="1724"/>
      <c r="J41" s="1724"/>
      <c r="K41" s="1724"/>
      <c r="L41" s="1724"/>
      <c r="M41" s="1725"/>
    </row>
    <row r="42" spans="1:13" ht="15" customHeight="1" hidden="1">
      <c r="A42" s="780" t="s">
        <v>288</v>
      </c>
      <c r="B42" s="777"/>
      <c r="C42" s="756"/>
      <c r="D42" s="756"/>
      <c r="E42" s="756"/>
      <c r="F42" s="756"/>
      <c r="G42" s="756"/>
      <c r="H42" s="1721"/>
      <c r="I42" s="1724"/>
      <c r="J42" s="1724"/>
      <c r="K42" s="1724"/>
      <c r="L42" s="1724"/>
      <c r="M42" s="1725"/>
    </row>
    <row r="43" spans="1:13" ht="15" customHeight="1" hidden="1">
      <c r="A43" s="780" t="s">
        <v>289</v>
      </c>
      <c r="B43" s="777"/>
      <c r="C43" s="756"/>
      <c r="D43" s="756"/>
      <c r="E43" s="756"/>
      <c r="F43" s="756"/>
      <c r="G43" s="756"/>
      <c r="H43" s="1721"/>
      <c r="I43" s="1724"/>
      <c r="J43" s="1724"/>
      <c r="K43" s="1724"/>
      <c r="L43" s="1724"/>
      <c r="M43" s="1725"/>
    </row>
    <row r="44" spans="1:13" ht="15" customHeight="1" hidden="1">
      <c r="A44" s="780" t="s">
        <v>290</v>
      </c>
      <c r="B44" s="777"/>
      <c r="C44" s="756"/>
      <c r="D44" s="756"/>
      <c r="E44" s="756"/>
      <c r="F44" s="756"/>
      <c r="G44" s="756"/>
      <c r="H44" s="1721"/>
      <c r="I44" s="1724"/>
      <c r="J44" s="1724"/>
      <c r="K44" s="1724"/>
      <c r="L44" s="1724"/>
      <c r="M44" s="1725"/>
    </row>
    <row r="45" spans="1:13" ht="15" customHeight="1" hidden="1">
      <c r="A45" s="780" t="s">
        <v>291</v>
      </c>
      <c r="B45" s="777"/>
      <c r="C45" s="756"/>
      <c r="D45" s="756"/>
      <c r="E45" s="756"/>
      <c r="F45" s="756"/>
      <c r="G45" s="756"/>
      <c r="H45" s="1721"/>
      <c r="I45" s="1724"/>
      <c r="J45" s="1724"/>
      <c r="K45" s="1724"/>
      <c r="L45" s="1724"/>
      <c r="M45" s="1725"/>
    </row>
    <row r="46" spans="1:13" ht="15" customHeight="1" hidden="1">
      <c r="A46" s="780" t="s">
        <v>292</v>
      </c>
      <c r="B46" s="777"/>
      <c r="C46" s="756"/>
      <c r="D46" s="756"/>
      <c r="E46" s="756"/>
      <c r="F46" s="756"/>
      <c r="G46" s="756"/>
      <c r="H46" s="1721"/>
      <c r="I46" s="1724"/>
      <c r="J46" s="1724"/>
      <c r="K46" s="1724"/>
      <c r="L46" s="1724"/>
      <c r="M46" s="1725"/>
    </row>
    <row r="47" spans="1:13" ht="15" customHeight="1" hidden="1">
      <c r="A47" s="780" t="s">
        <v>293</v>
      </c>
      <c r="B47" s="777"/>
      <c r="C47" s="756"/>
      <c r="D47" s="756"/>
      <c r="E47" s="756"/>
      <c r="F47" s="756"/>
      <c r="G47" s="756"/>
      <c r="H47" s="1721"/>
      <c r="I47" s="1724"/>
      <c r="J47" s="1724"/>
      <c r="K47" s="1724"/>
      <c r="L47" s="1724"/>
      <c r="M47" s="1725"/>
    </row>
    <row r="48" spans="1:13" ht="15" customHeight="1" hidden="1">
      <c r="A48" s="780" t="s">
        <v>294</v>
      </c>
      <c r="B48" s="777"/>
      <c r="C48" s="756"/>
      <c r="D48" s="756"/>
      <c r="E48" s="756"/>
      <c r="F48" s="756"/>
      <c r="G48" s="756"/>
      <c r="H48" s="1721"/>
      <c r="I48" s="1724"/>
      <c r="J48" s="1724"/>
      <c r="K48" s="1724"/>
      <c r="L48" s="1724"/>
      <c r="M48" s="1725"/>
    </row>
    <row r="49" spans="1:13" ht="15" customHeight="1" hidden="1">
      <c r="A49" s="780" t="s">
        <v>295</v>
      </c>
      <c r="B49" s="777"/>
      <c r="C49" s="756"/>
      <c r="D49" s="756"/>
      <c r="E49" s="756"/>
      <c r="F49" s="756"/>
      <c r="G49" s="756"/>
      <c r="H49" s="1721"/>
      <c r="I49" s="1724"/>
      <c r="J49" s="1724"/>
      <c r="K49" s="1724"/>
      <c r="L49" s="1724"/>
      <c r="M49" s="1725"/>
    </row>
    <row r="50" spans="1:13" ht="15" customHeight="1" hidden="1">
      <c r="A50" s="780" t="s">
        <v>296</v>
      </c>
      <c r="B50" s="777"/>
      <c r="C50" s="756"/>
      <c r="D50" s="756"/>
      <c r="E50" s="756"/>
      <c r="F50" s="756"/>
      <c r="G50" s="756"/>
      <c r="H50" s="1721"/>
      <c r="I50" s="1724"/>
      <c r="J50" s="1724"/>
      <c r="K50" s="1724"/>
      <c r="L50" s="1724"/>
      <c r="M50" s="1725"/>
    </row>
    <row r="51" spans="1:13" ht="15" customHeight="1" hidden="1">
      <c r="A51" s="780" t="s">
        <v>297</v>
      </c>
      <c r="B51" s="777"/>
      <c r="C51" s="756"/>
      <c r="D51" s="756"/>
      <c r="E51" s="756"/>
      <c r="F51" s="756"/>
      <c r="G51" s="756"/>
      <c r="H51" s="1721"/>
      <c r="I51" s="1724"/>
      <c r="J51" s="1724"/>
      <c r="K51" s="1724"/>
      <c r="L51" s="1724"/>
      <c r="M51" s="1725"/>
    </row>
    <row r="52" spans="1:13" ht="15" customHeight="1" hidden="1">
      <c r="A52" s="780" t="s">
        <v>298</v>
      </c>
      <c r="B52" s="777"/>
      <c r="C52" s="756"/>
      <c r="D52" s="756"/>
      <c r="E52" s="756"/>
      <c r="F52" s="756"/>
      <c r="G52" s="756"/>
      <c r="H52" s="1721"/>
      <c r="I52" s="1724"/>
      <c r="J52" s="1724"/>
      <c r="K52" s="1724"/>
      <c r="L52" s="1724"/>
      <c r="M52" s="1725"/>
    </row>
    <row r="53" spans="1:13" ht="15" customHeight="1" hidden="1" thickBot="1">
      <c r="A53" s="448" t="s">
        <v>299</v>
      </c>
      <c r="B53" s="778"/>
      <c r="C53" s="694"/>
      <c r="D53" s="694"/>
      <c r="E53" s="694"/>
      <c r="F53" s="694"/>
      <c r="G53" s="694"/>
      <c r="H53" s="1709"/>
      <c r="I53" s="1710"/>
      <c r="J53" s="1710"/>
      <c r="K53" s="1710"/>
      <c r="L53" s="1710"/>
      <c r="M53" s="1711"/>
    </row>
    <row r="54" spans="1:13" ht="24.75" customHeight="1" thickTop="1">
      <c r="A54" s="27" t="s">
        <v>22</v>
      </c>
      <c r="B54" s="56"/>
      <c r="C54" s="56"/>
      <c r="D54" s="56"/>
      <c r="E54" s="56"/>
      <c r="F54" s="431"/>
      <c r="G54" s="431"/>
      <c r="H54" s="431"/>
      <c r="I54" s="431"/>
      <c r="J54" s="1726"/>
      <c r="K54" s="1726"/>
      <c r="L54" s="1726"/>
      <c r="M54" s="1726"/>
    </row>
    <row r="55" spans="1:13" ht="12.75" customHeight="1">
      <c r="A55" s="1018" t="s">
        <v>23</v>
      </c>
      <c r="B55" s="1019"/>
      <c r="C55" s="1019"/>
      <c r="D55" s="1019"/>
      <c r="E55" s="1019"/>
      <c r="F55" s="1020"/>
      <c r="G55" s="1021"/>
      <c r="H55" s="59" t="s">
        <v>24</v>
      </c>
      <c r="I55" s="57"/>
      <c r="J55" s="57"/>
      <c r="K55" s="58"/>
      <c r="L55" s="1752">
        <v>2</v>
      </c>
      <c r="M55" s="1753"/>
    </row>
    <row r="56" spans="1:13" ht="24" customHeight="1">
      <c r="A56" s="1754" t="s">
        <v>25</v>
      </c>
      <c r="B56" s="1755"/>
      <c r="C56" s="1755"/>
      <c r="D56" s="1755"/>
      <c r="E56" s="1755"/>
      <c r="F56" s="1755"/>
      <c r="G56" s="1756"/>
      <c r="H56" s="60" t="s">
        <v>24</v>
      </c>
      <c r="I56" s="61"/>
      <c r="J56" s="61"/>
      <c r="K56" s="62"/>
      <c r="L56" s="1761">
        <v>4</v>
      </c>
      <c r="M56" s="1762"/>
    </row>
    <row r="57" spans="1:13" ht="12.75" customHeight="1">
      <c r="A57" s="1022" t="s">
        <v>26</v>
      </c>
      <c r="B57" s="1023"/>
      <c r="C57" s="1023"/>
      <c r="D57" s="1023"/>
      <c r="E57" s="1023"/>
      <c r="F57" s="1024"/>
      <c r="G57" s="1025"/>
      <c r="H57" s="65" t="s">
        <v>24</v>
      </c>
      <c r="I57" s="63"/>
      <c r="J57" s="63"/>
      <c r="K57" s="64"/>
      <c r="L57" s="1757">
        <v>1</v>
      </c>
      <c r="M57" s="1758"/>
    </row>
    <row r="58" spans="1:13" ht="24" customHeight="1">
      <c r="A58" s="1782" t="s">
        <v>27</v>
      </c>
      <c r="B58" s="1783"/>
      <c r="C58" s="1783"/>
      <c r="D58" s="1783"/>
      <c r="E58" s="1783"/>
      <c r="F58" s="1783"/>
      <c r="G58" s="1784"/>
      <c r="H58" s="60" t="s">
        <v>24</v>
      </c>
      <c r="I58" s="63"/>
      <c r="J58" s="63"/>
      <c r="K58" s="64"/>
      <c r="L58" s="1777">
        <v>6</v>
      </c>
      <c r="M58" s="1778"/>
    </row>
    <row r="59" spans="1:13" ht="12.75" customHeight="1">
      <c r="A59" s="1026" t="s">
        <v>28</v>
      </c>
      <c r="B59" s="1027"/>
      <c r="C59" s="1027"/>
      <c r="D59" s="1027"/>
      <c r="E59" s="1027"/>
      <c r="F59" s="1028"/>
      <c r="G59" s="1029"/>
      <c r="H59" s="68" t="s">
        <v>24</v>
      </c>
      <c r="I59" s="66"/>
      <c r="J59" s="66"/>
      <c r="K59" s="67"/>
      <c r="L59" s="1759">
        <v>4</v>
      </c>
      <c r="M59" s="1760"/>
    </row>
    <row r="60" spans="1:13" ht="15" customHeight="1">
      <c r="A60" s="1768" t="s">
        <v>29</v>
      </c>
      <c r="B60" s="1769"/>
      <c r="C60" s="1769"/>
      <c r="D60" s="1769"/>
      <c r="E60" s="1769"/>
      <c r="F60" s="1769"/>
      <c r="G60" s="1769"/>
      <c r="H60" s="1769"/>
      <c r="I60" s="1769"/>
      <c r="J60" s="1769"/>
      <c r="K60" s="1769"/>
      <c r="L60" s="1769"/>
      <c r="M60" s="1770"/>
    </row>
    <row r="61" spans="1:13" ht="15" customHeight="1">
      <c r="A61" s="1771"/>
      <c r="B61" s="1772"/>
      <c r="C61" s="1772"/>
      <c r="D61" s="1772"/>
      <c r="E61" s="1772"/>
      <c r="F61" s="1772"/>
      <c r="G61" s="1772"/>
      <c r="H61" s="1772"/>
      <c r="I61" s="1772"/>
      <c r="J61" s="1772"/>
      <c r="K61" s="1772"/>
      <c r="L61" s="1772"/>
      <c r="M61" s="1773"/>
    </row>
    <row r="62" spans="1:13" ht="15" customHeight="1" hidden="1">
      <c r="A62" s="1774"/>
      <c r="B62" s="1775"/>
      <c r="C62" s="1775"/>
      <c r="D62" s="1775"/>
      <c r="E62" s="1775"/>
      <c r="F62" s="1775"/>
      <c r="G62" s="1775"/>
      <c r="H62" s="1775"/>
      <c r="I62" s="1775"/>
      <c r="J62" s="1775"/>
      <c r="K62" s="1775"/>
      <c r="L62" s="1775"/>
      <c r="M62" s="1776"/>
    </row>
    <row r="63" spans="1:13" ht="15" customHeight="1">
      <c r="A63" s="69" t="s">
        <v>30</v>
      </c>
      <c r="B63" s="70"/>
      <c r="C63" s="71" t="s">
        <v>450</v>
      </c>
      <c r="D63" s="72" t="s">
        <v>31</v>
      </c>
      <c r="E63" s="1414">
        <v>973214153</v>
      </c>
      <c r="F63" s="73" t="s">
        <v>32</v>
      </c>
      <c r="G63" s="74"/>
      <c r="H63" s="74"/>
      <c r="I63" s="74"/>
      <c r="J63" s="74"/>
      <c r="K63" s="74"/>
      <c r="L63" s="74"/>
      <c r="M63" s="75"/>
    </row>
    <row r="64" spans="1:13" ht="15" customHeight="1">
      <c r="A64" s="76" t="s">
        <v>33</v>
      </c>
      <c r="B64" s="77"/>
      <c r="C64" s="781"/>
      <c r="D64" s="211" t="s">
        <v>471</v>
      </c>
      <c r="E64" s="210"/>
      <c r="F64" s="1763"/>
      <c r="G64" s="1764"/>
      <c r="H64" s="1764"/>
      <c r="I64" s="1764"/>
      <c r="J64" s="1764"/>
      <c r="K64" s="1764"/>
      <c r="L64" s="1764"/>
      <c r="M64" s="1765"/>
    </row>
    <row r="65" spans="1:13" ht="15" customHeight="1" thickBot="1">
      <c r="A65" s="78" t="s">
        <v>462</v>
      </c>
      <c r="B65" s="1749" t="s">
        <v>451</v>
      </c>
      <c r="C65" s="1750"/>
      <c r="D65" s="1750"/>
      <c r="E65" s="1751"/>
      <c r="F65" s="1766"/>
      <c r="G65" s="1750"/>
      <c r="H65" s="1750"/>
      <c r="I65" s="1750"/>
      <c r="J65" s="1750"/>
      <c r="K65" s="1750"/>
      <c r="L65" s="1750"/>
      <c r="M65" s="1767"/>
    </row>
    <row r="66" spans="1:14" ht="13.5" thickTop="1">
      <c r="A66" s="79" t="s">
        <v>237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2.7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</sheetData>
  <mergeCells count="90">
    <mergeCell ref="H52:M52"/>
    <mergeCell ref="H53:M53"/>
    <mergeCell ref="H48:M48"/>
    <mergeCell ref="H49:M49"/>
    <mergeCell ref="H50:M50"/>
    <mergeCell ref="H51:M51"/>
    <mergeCell ref="H44:M44"/>
    <mergeCell ref="H45:M45"/>
    <mergeCell ref="H46:M46"/>
    <mergeCell ref="H47:M47"/>
    <mergeCell ref="H40:M40"/>
    <mergeCell ref="H41:M41"/>
    <mergeCell ref="H42:M42"/>
    <mergeCell ref="H43:M43"/>
    <mergeCell ref="H36:M36"/>
    <mergeCell ref="H37:M37"/>
    <mergeCell ref="H38:M38"/>
    <mergeCell ref="H39:M39"/>
    <mergeCell ref="H32:M32"/>
    <mergeCell ref="H33:M33"/>
    <mergeCell ref="H34:M34"/>
    <mergeCell ref="H35:M35"/>
    <mergeCell ref="H20:M20"/>
    <mergeCell ref="A1:B1"/>
    <mergeCell ref="A58:G58"/>
    <mergeCell ref="F11:G11"/>
    <mergeCell ref="F12:G12"/>
    <mergeCell ref="F13:G13"/>
    <mergeCell ref="F14:G14"/>
    <mergeCell ref="J13:K13"/>
    <mergeCell ref="J14:K14"/>
    <mergeCell ref="H15:I15"/>
    <mergeCell ref="B65:E65"/>
    <mergeCell ref="L55:M55"/>
    <mergeCell ref="A56:G56"/>
    <mergeCell ref="L57:M57"/>
    <mergeCell ref="L59:M59"/>
    <mergeCell ref="L56:M56"/>
    <mergeCell ref="F64:M65"/>
    <mergeCell ref="A60:M61"/>
    <mergeCell ref="A62:M62"/>
    <mergeCell ref="L58:M58"/>
    <mergeCell ref="H13:I13"/>
    <mergeCell ref="H14:I14"/>
    <mergeCell ref="L11:M11"/>
    <mergeCell ref="H12:I12"/>
    <mergeCell ref="L12:M12"/>
    <mergeCell ref="J11:K11"/>
    <mergeCell ref="J12:K12"/>
    <mergeCell ref="H11:I11"/>
    <mergeCell ref="H3:M3"/>
    <mergeCell ref="H4:M4"/>
    <mergeCell ref="L10:M10"/>
    <mergeCell ref="F10:G10"/>
    <mergeCell ref="J10:K10"/>
    <mergeCell ref="H10:I10"/>
    <mergeCell ref="L15:M15"/>
    <mergeCell ref="B23:G23"/>
    <mergeCell ref="L16:M16"/>
    <mergeCell ref="J16:K16"/>
    <mergeCell ref="F16:G16"/>
    <mergeCell ref="H16:I16"/>
    <mergeCell ref="B19:G19"/>
    <mergeCell ref="J15:K15"/>
    <mergeCell ref="H19:M19"/>
    <mergeCell ref="F15:G15"/>
    <mergeCell ref="B7:D7"/>
    <mergeCell ref="A5:M5"/>
    <mergeCell ref="F7:M7"/>
    <mergeCell ref="H27:M27"/>
    <mergeCell ref="H25:M25"/>
    <mergeCell ref="H26:M26"/>
    <mergeCell ref="H23:M23"/>
    <mergeCell ref="L13:M13"/>
    <mergeCell ref="L14:M14"/>
    <mergeCell ref="B20:G20"/>
    <mergeCell ref="J54:M54"/>
    <mergeCell ref="B25:G25"/>
    <mergeCell ref="B26:G26"/>
    <mergeCell ref="B24:G24"/>
    <mergeCell ref="H24:M24"/>
    <mergeCell ref="B27:G27"/>
    <mergeCell ref="H28:M28"/>
    <mergeCell ref="H29:M29"/>
    <mergeCell ref="H30:M30"/>
    <mergeCell ref="H31:M31"/>
    <mergeCell ref="B21:G21"/>
    <mergeCell ref="H21:M21"/>
    <mergeCell ref="B22:G22"/>
    <mergeCell ref="H22:M22"/>
  </mergeCells>
  <dataValidations count="4">
    <dataValidation type="whole" allowBlank="1" showInputMessage="1" showErrorMessage="1" promptTitle="Zadej rok" prompt="1980 - 2015" sqref="H10:H13 L10:L12">
      <formula1>1980</formula1>
      <formula2>2015</formula2>
    </dataValidation>
    <dataValidation type="list" allowBlank="1" showDropDown="1" showInputMessage="1" showErrorMessage="1" promptTitle="Zadej měsíc" prompt="1 - 12" sqref="J10:J16 F10:F16">
      <formula1>$O$10:$O$21</formula1>
    </dataValidation>
    <dataValidation type="whole" allowBlank="1" showInputMessage="1" showErrorMessage="1" promptTitle="Zadej rok" prompt="1980 - 2015" sqref="L13:M13">
      <formula1>1980</formula1>
      <formula2>2045</formula2>
    </dataValidation>
    <dataValidation type="whole" allowBlank="1" showInputMessage="1" showErrorMessage="1" promptTitle="Zadej rok" prompt="1980 - 2015" sqref="H14:I16 L14:M16">
      <formula1>1980</formula1>
      <formula2>2016</formula2>
    </dataValidation>
  </dataValidations>
  <printOptions horizontalCentered="1"/>
  <pageMargins left="1.01" right="0.31496062992125984" top="1.08" bottom="0.88" header="0.53" footer="0.47"/>
  <pageSetup horizontalDpi="300" verticalDpi="300" orientation="portrait" paperSize="9" scale="95" r:id="rId4"/>
  <headerFooter alignWithMargins="0">
    <oddHeader>&amp;RPříloha č.1 k doplňku programu 207 860 č.j. 10116-50/2005-2144
Počet listů:1</oddHeader>
    <oddFooter>&amp;C&amp;"Times New Roman CE,obyčejné"&amp;12 1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 transitionEvaluation="1" transitionEntry="1"/>
  <dimension ref="A1:O153"/>
  <sheetViews>
    <sheetView showGridLines="0" zoomScaleSheetLayoutView="100" workbookViewId="0" topLeftCell="A1">
      <selection activeCell="F25" sqref="F25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5.75390625" style="11" customWidth="1"/>
    <col min="7" max="7" width="1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 t="s">
        <v>317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2108">
        <f>'40'!H3</f>
        <v>207860</v>
      </c>
      <c r="L3" s="2109"/>
      <c r="M3" s="2110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2098">
        <f>'40'!B38</f>
        <v>0</v>
      </c>
      <c r="F5" s="2098"/>
      <c r="G5" s="2098"/>
      <c r="H5" s="2098"/>
      <c r="I5" s="2098"/>
      <c r="J5" s="2099"/>
      <c r="K5" s="2111">
        <f>'40'!H38</f>
        <v>0</v>
      </c>
      <c r="L5" s="2112"/>
      <c r="M5" s="2113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2102" t="str">
        <f>'40'!B7</f>
        <v>Ministerstvo obrany ČR</v>
      </c>
      <c r="F7" s="2103"/>
      <c r="G7" s="2118"/>
      <c r="H7" s="2104"/>
      <c r="I7" s="856" t="s">
        <v>190</v>
      </c>
      <c r="J7" s="2105" t="str">
        <f>'40'!F7</f>
        <v>60162694</v>
      </c>
      <c r="K7" s="2106"/>
      <c r="L7" s="2106"/>
      <c r="M7" s="2107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719">
        <f>'41'!F5</f>
        <v>2004</v>
      </c>
      <c r="J11" s="676">
        <f>'41'!L5</f>
        <v>2009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806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 t="str">
        <f>M1</f>
        <v>K</v>
      </c>
      <c r="C13" s="701">
        <v>11</v>
      </c>
      <c r="D13" s="1001" t="e">
        <f>#REF!</f>
        <v>#REF!</v>
      </c>
      <c r="E13" s="1030"/>
      <c r="F13" s="1031"/>
      <c r="G13" s="1045"/>
      <c r="H13" s="1033"/>
      <c r="I13" s="914"/>
      <c r="J13" s="878"/>
      <c r="K13" s="1947"/>
      <c r="L13" s="1947"/>
      <c r="M13" s="1948"/>
      <c r="N13" s="797">
        <f aca="true" t="shared" si="0" ref="N13:N42">J13-I13</f>
        <v>0</v>
      </c>
      <c r="O13" s="39"/>
    </row>
    <row r="14" spans="1:15" ht="13.5" customHeight="1">
      <c r="A14" s="684">
        <f aca="true" t="shared" si="1" ref="A14:B42">A13</f>
        <v>50</v>
      </c>
      <c r="B14" s="695" t="str">
        <f t="shared" si="1"/>
        <v>K</v>
      </c>
      <c r="C14" s="702">
        <f aca="true" t="shared" si="2" ref="C14:C42">C13+1</f>
        <v>12</v>
      </c>
      <c r="D14" s="1002" t="e">
        <f>#REF!</f>
        <v>#REF!</v>
      </c>
      <c r="E14" s="1034"/>
      <c r="F14" s="1035"/>
      <c r="G14" s="1046"/>
      <c r="H14" s="1037"/>
      <c r="I14" s="871"/>
      <c r="J14" s="873"/>
      <c r="K14" s="1937"/>
      <c r="L14" s="1937"/>
      <c r="M14" s="1938"/>
      <c r="N14" s="797">
        <f t="shared" si="0"/>
        <v>0</v>
      </c>
      <c r="O14" s="39"/>
    </row>
    <row r="15" spans="1:15" ht="13.5" customHeight="1">
      <c r="A15" s="684">
        <f t="shared" si="1"/>
        <v>50</v>
      </c>
      <c r="B15" s="695" t="str">
        <f t="shared" si="1"/>
        <v>K</v>
      </c>
      <c r="C15" s="702">
        <f t="shared" si="2"/>
        <v>13</v>
      </c>
      <c r="D15" s="1002" t="e">
        <f>#REF!</f>
        <v>#REF!</v>
      </c>
      <c r="E15" s="1034"/>
      <c r="F15" s="1035"/>
      <c r="G15" s="1046"/>
      <c r="H15" s="1037"/>
      <c r="I15" s="871"/>
      <c r="J15" s="873"/>
      <c r="K15" s="1937"/>
      <c r="L15" s="1937"/>
      <c r="M15" s="1938"/>
      <c r="N15" s="797">
        <f t="shared" si="0"/>
        <v>0</v>
      </c>
      <c r="O15" s="39"/>
    </row>
    <row r="16" spans="1:15" ht="13.5" customHeight="1">
      <c r="A16" s="684">
        <f t="shared" si="1"/>
        <v>50</v>
      </c>
      <c r="B16" s="695" t="str">
        <f t="shared" si="1"/>
        <v>K</v>
      </c>
      <c r="C16" s="702">
        <f t="shared" si="2"/>
        <v>14</v>
      </c>
      <c r="D16" s="1002" t="e">
        <f>#REF!</f>
        <v>#REF!</v>
      </c>
      <c r="E16" s="1034"/>
      <c r="F16" s="1038"/>
      <c r="G16" s="1046"/>
      <c r="H16" s="1037"/>
      <c r="I16" s="871"/>
      <c r="J16" s="873"/>
      <c r="K16" s="1937"/>
      <c r="L16" s="1937"/>
      <c r="M16" s="1938"/>
      <c r="N16" s="797">
        <f t="shared" si="0"/>
        <v>0</v>
      </c>
      <c r="O16" s="39"/>
    </row>
    <row r="17" spans="1:15" ht="13.5" customHeight="1">
      <c r="A17" s="684">
        <f t="shared" si="1"/>
        <v>50</v>
      </c>
      <c r="B17" s="695" t="str">
        <f t="shared" si="1"/>
        <v>K</v>
      </c>
      <c r="C17" s="702">
        <f t="shared" si="2"/>
        <v>15</v>
      </c>
      <c r="D17" s="1002" t="e">
        <f>#REF!</f>
        <v>#REF!</v>
      </c>
      <c r="E17" s="1034"/>
      <c r="F17" s="1038"/>
      <c r="G17" s="1046"/>
      <c r="H17" s="1037"/>
      <c r="I17" s="871"/>
      <c r="J17" s="861"/>
      <c r="K17" s="1937"/>
      <c r="L17" s="1937"/>
      <c r="M17" s="1938"/>
      <c r="N17" s="797">
        <f t="shared" si="0"/>
        <v>0</v>
      </c>
      <c r="O17" s="39"/>
    </row>
    <row r="18" spans="1:15" ht="13.5" customHeight="1">
      <c r="A18" s="684">
        <f t="shared" si="1"/>
        <v>50</v>
      </c>
      <c r="B18" s="695" t="str">
        <f t="shared" si="1"/>
        <v>K</v>
      </c>
      <c r="C18" s="702">
        <f t="shared" si="2"/>
        <v>16</v>
      </c>
      <c r="D18" s="1002" t="e">
        <f>#REF!</f>
        <v>#REF!</v>
      </c>
      <c r="E18" s="1034"/>
      <c r="F18" s="1035"/>
      <c r="G18" s="1046"/>
      <c r="H18" s="1037"/>
      <c r="I18" s="871"/>
      <c r="J18" s="873"/>
      <c r="K18" s="1937"/>
      <c r="L18" s="1937"/>
      <c r="M18" s="1938"/>
      <c r="N18" s="797">
        <f t="shared" si="0"/>
        <v>0</v>
      </c>
      <c r="O18" s="39"/>
    </row>
    <row r="19" spans="1:15" ht="13.5" customHeight="1">
      <c r="A19" s="684">
        <f t="shared" si="1"/>
        <v>50</v>
      </c>
      <c r="B19" s="695" t="str">
        <f t="shared" si="1"/>
        <v>K</v>
      </c>
      <c r="C19" s="702">
        <f t="shared" si="2"/>
        <v>17</v>
      </c>
      <c r="D19" s="1002" t="e">
        <f>#REF!</f>
        <v>#REF!</v>
      </c>
      <c r="E19" s="1034"/>
      <c r="F19" s="1035"/>
      <c r="G19" s="1046"/>
      <c r="H19" s="1037"/>
      <c r="I19" s="871"/>
      <c r="J19" s="873"/>
      <c r="K19" s="1937"/>
      <c r="L19" s="1937"/>
      <c r="M19" s="1938"/>
      <c r="N19" s="797">
        <f t="shared" si="0"/>
        <v>0</v>
      </c>
      <c r="O19" s="39"/>
    </row>
    <row r="20" spans="1:15" ht="13.5" customHeight="1" hidden="1">
      <c r="A20" s="684">
        <f t="shared" si="1"/>
        <v>50</v>
      </c>
      <c r="B20" s="695" t="str">
        <f t="shared" si="1"/>
        <v>K</v>
      </c>
      <c r="C20" s="702">
        <f t="shared" si="2"/>
        <v>18</v>
      </c>
      <c r="D20" s="1002" t="e">
        <f>#REF!</f>
        <v>#REF!</v>
      </c>
      <c r="E20" s="1034"/>
      <c r="F20" s="1038"/>
      <c r="G20" s="1046"/>
      <c r="H20" s="1037"/>
      <c r="I20" s="871"/>
      <c r="J20" s="873"/>
      <c r="K20" s="1937"/>
      <c r="L20" s="1937"/>
      <c r="M20" s="1938"/>
      <c r="N20" s="797">
        <f t="shared" si="0"/>
        <v>0</v>
      </c>
      <c r="O20" s="39"/>
    </row>
    <row r="21" spans="1:15" ht="13.5" customHeight="1" hidden="1">
      <c r="A21" s="684">
        <f t="shared" si="1"/>
        <v>50</v>
      </c>
      <c r="B21" s="695" t="str">
        <f t="shared" si="1"/>
        <v>K</v>
      </c>
      <c r="C21" s="702">
        <f t="shared" si="2"/>
        <v>19</v>
      </c>
      <c r="D21" s="1002" t="e">
        <f>#REF!</f>
        <v>#REF!</v>
      </c>
      <c r="E21" s="1034"/>
      <c r="F21" s="1038"/>
      <c r="G21" s="1046"/>
      <c r="H21" s="1037"/>
      <c r="I21" s="871"/>
      <c r="J21" s="861"/>
      <c r="K21" s="1937"/>
      <c r="L21" s="1937"/>
      <c r="M21" s="1938"/>
      <c r="N21" s="797">
        <f t="shared" si="0"/>
        <v>0</v>
      </c>
      <c r="O21" s="39"/>
    </row>
    <row r="22" spans="1:15" ht="13.5" customHeight="1">
      <c r="A22" s="684">
        <f t="shared" si="1"/>
        <v>50</v>
      </c>
      <c r="B22" s="695" t="str">
        <f t="shared" si="1"/>
        <v>K</v>
      </c>
      <c r="C22" s="702">
        <f t="shared" si="2"/>
        <v>20</v>
      </c>
      <c r="D22" s="1002" t="e">
        <f>#REF!</f>
        <v>#REF!</v>
      </c>
      <c r="E22" s="1034"/>
      <c r="F22" s="1035"/>
      <c r="G22" s="1046"/>
      <c r="H22" s="1037"/>
      <c r="I22" s="871"/>
      <c r="J22" s="873"/>
      <c r="K22" s="1937"/>
      <c r="L22" s="1937"/>
      <c r="M22" s="1938"/>
      <c r="N22" s="797">
        <f t="shared" si="0"/>
        <v>0</v>
      </c>
      <c r="O22" s="39"/>
    </row>
    <row r="23" spans="1:15" ht="13.5" customHeight="1">
      <c r="A23" s="684">
        <f t="shared" si="1"/>
        <v>50</v>
      </c>
      <c r="B23" s="695" t="str">
        <f t="shared" si="1"/>
        <v>K</v>
      </c>
      <c r="C23" s="695">
        <f t="shared" si="2"/>
        <v>21</v>
      </c>
      <c r="D23" s="1002" t="e">
        <f>#REF!</f>
        <v>#REF!</v>
      </c>
      <c r="E23" s="1034"/>
      <c r="F23" s="1035"/>
      <c r="G23" s="1046"/>
      <c r="H23" s="1037"/>
      <c r="I23" s="871"/>
      <c r="J23" s="873"/>
      <c r="K23" s="1937"/>
      <c r="L23" s="1937"/>
      <c r="M23" s="1938"/>
      <c r="N23" s="797">
        <f t="shared" si="0"/>
        <v>0</v>
      </c>
      <c r="O23" s="39"/>
    </row>
    <row r="24" spans="1:15" ht="13.5" customHeight="1">
      <c r="A24" s="684">
        <f t="shared" si="1"/>
        <v>50</v>
      </c>
      <c r="B24" s="695" t="str">
        <f t="shared" si="1"/>
        <v>K</v>
      </c>
      <c r="C24" s="695">
        <f t="shared" si="2"/>
        <v>22</v>
      </c>
      <c r="D24" s="1002" t="e">
        <f>#REF!</f>
        <v>#REF!</v>
      </c>
      <c r="E24" s="1034"/>
      <c r="F24" s="1035"/>
      <c r="G24" s="1046"/>
      <c r="H24" s="1037"/>
      <c r="I24" s="871"/>
      <c r="J24" s="873"/>
      <c r="K24" s="1937"/>
      <c r="L24" s="1937"/>
      <c r="M24" s="1938"/>
      <c r="N24" s="797">
        <f t="shared" si="0"/>
        <v>0</v>
      </c>
      <c r="O24" s="39"/>
    </row>
    <row r="25" spans="1:15" ht="13.5" customHeight="1">
      <c r="A25" s="684">
        <f t="shared" si="1"/>
        <v>50</v>
      </c>
      <c r="B25" s="695" t="str">
        <f t="shared" si="1"/>
        <v>K</v>
      </c>
      <c r="C25" s="695">
        <f t="shared" si="2"/>
        <v>23</v>
      </c>
      <c r="D25" s="1002" t="e">
        <f>#REF!</f>
        <v>#REF!</v>
      </c>
      <c r="E25" s="1034"/>
      <c r="F25" s="1035"/>
      <c r="G25" s="1046"/>
      <c r="H25" s="1037"/>
      <c r="I25" s="871"/>
      <c r="J25" s="861"/>
      <c r="K25" s="1937"/>
      <c r="L25" s="1937"/>
      <c r="M25" s="1938"/>
      <c r="N25" s="797">
        <f t="shared" si="0"/>
        <v>0</v>
      </c>
      <c r="O25" s="39"/>
    </row>
    <row r="26" spans="1:15" ht="13.5" customHeight="1">
      <c r="A26" s="684">
        <f t="shared" si="1"/>
        <v>50</v>
      </c>
      <c r="B26" s="695" t="str">
        <f t="shared" si="1"/>
        <v>K</v>
      </c>
      <c r="C26" s="695">
        <f t="shared" si="2"/>
        <v>24</v>
      </c>
      <c r="D26" s="1002" t="e">
        <f>#REF!</f>
        <v>#REF!</v>
      </c>
      <c r="E26" s="1034"/>
      <c r="F26" s="1035"/>
      <c r="G26" s="1046"/>
      <c r="H26" s="1037"/>
      <c r="I26" s="871"/>
      <c r="J26" s="873"/>
      <c r="K26" s="1937"/>
      <c r="L26" s="1937"/>
      <c r="M26" s="1938"/>
      <c r="N26" s="797">
        <f t="shared" si="0"/>
        <v>0</v>
      </c>
      <c r="O26" s="39"/>
    </row>
    <row r="27" spans="1:15" ht="13.5" customHeight="1">
      <c r="A27" s="684">
        <f t="shared" si="1"/>
        <v>50</v>
      </c>
      <c r="B27" s="695" t="str">
        <f t="shared" si="1"/>
        <v>K</v>
      </c>
      <c r="C27" s="695">
        <f t="shared" si="2"/>
        <v>25</v>
      </c>
      <c r="D27" s="1002" t="e">
        <f>#REF!</f>
        <v>#REF!</v>
      </c>
      <c r="E27" s="1034"/>
      <c r="F27" s="1035"/>
      <c r="G27" s="1046"/>
      <c r="H27" s="1037"/>
      <c r="I27" s="871"/>
      <c r="J27" s="874"/>
      <c r="K27" s="1937"/>
      <c r="L27" s="1937"/>
      <c r="M27" s="1938"/>
      <c r="N27" s="797">
        <f t="shared" si="0"/>
        <v>0</v>
      </c>
      <c r="O27" s="39"/>
    </row>
    <row r="28" spans="1:15" ht="13.5" customHeight="1">
      <c r="A28" s="684">
        <f t="shared" si="1"/>
        <v>50</v>
      </c>
      <c r="B28" s="695" t="str">
        <f t="shared" si="1"/>
        <v>K</v>
      </c>
      <c r="C28" s="695">
        <f t="shared" si="2"/>
        <v>26</v>
      </c>
      <c r="D28" s="1002" t="e">
        <f>#REF!</f>
        <v>#REF!</v>
      </c>
      <c r="E28" s="1034"/>
      <c r="F28" s="1035"/>
      <c r="G28" s="1046"/>
      <c r="H28" s="1037"/>
      <c r="I28" s="871"/>
      <c r="J28" s="874"/>
      <c r="K28" s="1937"/>
      <c r="L28" s="1937"/>
      <c r="M28" s="1938"/>
      <c r="N28" s="797">
        <f t="shared" si="0"/>
        <v>0</v>
      </c>
      <c r="O28" s="39"/>
    </row>
    <row r="29" spans="1:15" ht="13.5" customHeight="1">
      <c r="A29" s="684">
        <f t="shared" si="1"/>
        <v>50</v>
      </c>
      <c r="B29" s="695" t="str">
        <f t="shared" si="1"/>
        <v>K</v>
      </c>
      <c r="C29" s="695">
        <f t="shared" si="2"/>
        <v>27</v>
      </c>
      <c r="D29" s="1002" t="e">
        <f>#REF!</f>
        <v>#REF!</v>
      </c>
      <c r="E29" s="1034"/>
      <c r="F29" s="1035"/>
      <c r="G29" s="1046"/>
      <c r="H29" s="1037"/>
      <c r="I29" s="871"/>
      <c r="J29" s="858"/>
      <c r="K29" s="1937"/>
      <c r="L29" s="1937"/>
      <c r="M29" s="1938"/>
      <c r="N29" s="797">
        <f t="shared" si="0"/>
        <v>0</v>
      </c>
      <c r="O29" s="39"/>
    </row>
    <row r="30" spans="1:15" ht="13.5" customHeight="1" hidden="1">
      <c r="A30" s="684">
        <f t="shared" si="1"/>
        <v>50</v>
      </c>
      <c r="B30" s="695" t="str">
        <f t="shared" si="1"/>
        <v>K</v>
      </c>
      <c r="C30" s="695">
        <f t="shared" si="2"/>
        <v>28</v>
      </c>
      <c r="D30" s="1002" t="e">
        <f>#REF!</f>
        <v>#REF!</v>
      </c>
      <c r="E30" s="1034"/>
      <c r="F30" s="1035"/>
      <c r="G30" s="1046"/>
      <c r="H30" s="1037"/>
      <c r="I30" s="871"/>
      <c r="J30" s="858"/>
      <c r="K30" s="1937"/>
      <c r="L30" s="1937"/>
      <c r="M30" s="1938"/>
      <c r="N30" s="797">
        <f t="shared" si="0"/>
        <v>0</v>
      </c>
      <c r="O30" s="39"/>
    </row>
    <row r="31" spans="1:15" ht="13.5" customHeight="1" hidden="1">
      <c r="A31" s="684">
        <f t="shared" si="1"/>
        <v>50</v>
      </c>
      <c r="B31" s="695" t="str">
        <f t="shared" si="1"/>
        <v>K</v>
      </c>
      <c r="C31" s="695">
        <f t="shared" si="2"/>
        <v>29</v>
      </c>
      <c r="D31" s="1002" t="e">
        <f>#REF!</f>
        <v>#REF!</v>
      </c>
      <c r="E31" s="1034"/>
      <c r="F31" s="1035"/>
      <c r="G31" s="1046"/>
      <c r="H31" s="1037"/>
      <c r="I31" s="813"/>
      <c r="J31" s="873"/>
      <c r="K31" s="1937"/>
      <c r="L31" s="1937"/>
      <c r="M31" s="1938"/>
      <c r="N31" s="797">
        <f t="shared" si="0"/>
        <v>0</v>
      </c>
      <c r="O31" s="39"/>
    </row>
    <row r="32" spans="1:15" ht="13.5" customHeight="1">
      <c r="A32" s="684">
        <f t="shared" si="1"/>
        <v>50</v>
      </c>
      <c r="B32" s="695" t="str">
        <f t="shared" si="1"/>
        <v>K</v>
      </c>
      <c r="C32" s="695">
        <f t="shared" si="2"/>
        <v>30</v>
      </c>
      <c r="D32" s="1002" t="e">
        <f>#REF!</f>
        <v>#REF!</v>
      </c>
      <c r="E32" s="1034"/>
      <c r="F32" s="1039"/>
      <c r="G32" s="1046"/>
      <c r="H32" s="1037"/>
      <c r="I32" s="871"/>
      <c r="J32" s="873"/>
      <c r="K32" s="1937"/>
      <c r="L32" s="1937"/>
      <c r="M32" s="1938"/>
      <c r="N32" s="797">
        <f t="shared" si="0"/>
        <v>0</v>
      </c>
      <c r="O32" s="39"/>
    </row>
    <row r="33" spans="1:15" ht="13.5" customHeight="1">
      <c r="A33" s="684">
        <f t="shared" si="1"/>
        <v>50</v>
      </c>
      <c r="B33" s="695" t="str">
        <f t="shared" si="1"/>
        <v>K</v>
      </c>
      <c r="C33" s="695">
        <f t="shared" si="2"/>
        <v>31</v>
      </c>
      <c r="D33" s="1002" t="e">
        <f>#REF!</f>
        <v>#REF!</v>
      </c>
      <c r="E33" s="1034"/>
      <c r="F33" s="1035"/>
      <c r="G33" s="1046"/>
      <c r="H33" s="1037"/>
      <c r="I33" s="871"/>
      <c r="J33" s="874"/>
      <c r="K33" s="1937"/>
      <c r="L33" s="1937"/>
      <c r="M33" s="1938"/>
      <c r="N33" s="797">
        <f t="shared" si="0"/>
        <v>0</v>
      </c>
      <c r="O33" s="39"/>
    </row>
    <row r="34" spans="1:15" ht="13.5" customHeight="1">
      <c r="A34" s="684">
        <f t="shared" si="1"/>
        <v>50</v>
      </c>
      <c r="B34" s="695" t="str">
        <f t="shared" si="1"/>
        <v>K</v>
      </c>
      <c r="C34" s="695">
        <f t="shared" si="2"/>
        <v>32</v>
      </c>
      <c r="D34" s="1002" t="e">
        <f>#REF!</f>
        <v>#REF!</v>
      </c>
      <c r="E34" s="1034"/>
      <c r="F34" s="1035"/>
      <c r="G34" s="1046"/>
      <c r="H34" s="1037"/>
      <c r="I34" s="871"/>
      <c r="J34" s="861"/>
      <c r="K34" s="1937"/>
      <c r="L34" s="1937"/>
      <c r="M34" s="1938"/>
      <c r="N34" s="797">
        <f t="shared" si="0"/>
        <v>0</v>
      </c>
      <c r="O34" s="39"/>
    </row>
    <row r="35" spans="1:15" ht="13.5" customHeight="1">
      <c r="A35" s="684">
        <f t="shared" si="1"/>
        <v>50</v>
      </c>
      <c r="B35" s="695" t="str">
        <f t="shared" si="1"/>
        <v>K</v>
      </c>
      <c r="C35" s="695">
        <f t="shared" si="2"/>
        <v>33</v>
      </c>
      <c r="D35" s="1002" t="e">
        <f>#REF!</f>
        <v>#REF!</v>
      </c>
      <c r="E35" s="1034"/>
      <c r="F35" s="1038"/>
      <c r="G35" s="1046"/>
      <c r="H35" s="1037"/>
      <c r="I35" s="871"/>
      <c r="J35" s="874"/>
      <c r="K35" s="1937"/>
      <c r="L35" s="1937"/>
      <c r="M35" s="1938"/>
      <c r="N35" s="797">
        <f t="shared" si="0"/>
        <v>0</v>
      </c>
      <c r="O35" s="39"/>
    </row>
    <row r="36" spans="1:15" ht="13.5" customHeight="1">
      <c r="A36" s="684">
        <f t="shared" si="1"/>
        <v>50</v>
      </c>
      <c r="B36" s="695" t="str">
        <f t="shared" si="1"/>
        <v>K</v>
      </c>
      <c r="C36" s="695">
        <f t="shared" si="2"/>
        <v>34</v>
      </c>
      <c r="D36" s="1002" t="e">
        <f>#REF!</f>
        <v>#REF!</v>
      </c>
      <c r="E36" s="1034"/>
      <c r="F36" s="1038"/>
      <c r="G36" s="1046"/>
      <c r="H36" s="1037"/>
      <c r="I36" s="871"/>
      <c r="J36" s="874"/>
      <c r="K36" s="1937"/>
      <c r="L36" s="1937"/>
      <c r="M36" s="1938"/>
      <c r="N36" s="797">
        <f t="shared" si="0"/>
        <v>0</v>
      </c>
      <c r="O36" s="39"/>
    </row>
    <row r="37" spans="1:15" ht="13.5" customHeight="1">
      <c r="A37" s="684">
        <f t="shared" si="1"/>
        <v>50</v>
      </c>
      <c r="B37" s="695" t="str">
        <f t="shared" si="1"/>
        <v>K</v>
      </c>
      <c r="C37" s="695">
        <f t="shared" si="2"/>
        <v>35</v>
      </c>
      <c r="D37" s="1002" t="e">
        <f>#REF!</f>
        <v>#REF!</v>
      </c>
      <c r="E37" s="1034"/>
      <c r="F37" s="1038"/>
      <c r="G37" s="1046"/>
      <c r="H37" s="1037"/>
      <c r="I37" s="871"/>
      <c r="J37" s="874"/>
      <c r="K37" s="1937"/>
      <c r="L37" s="1937"/>
      <c r="M37" s="1938"/>
      <c r="N37" s="797">
        <f t="shared" si="0"/>
        <v>0</v>
      </c>
      <c r="O37" s="39"/>
    </row>
    <row r="38" spans="1:15" ht="13.5" customHeight="1">
      <c r="A38" s="684">
        <f t="shared" si="1"/>
        <v>50</v>
      </c>
      <c r="B38" s="695" t="str">
        <f t="shared" si="1"/>
        <v>K</v>
      </c>
      <c r="C38" s="695">
        <f t="shared" si="2"/>
        <v>36</v>
      </c>
      <c r="D38" s="1002" t="e">
        <f>#REF!</f>
        <v>#REF!</v>
      </c>
      <c r="E38" s="1034"/>
      <c r="F38" s="1038"/>
      <c r="G38" s="1046"/>
      <c r="H38" s="1037"/>
      <c r="I38" s="871"/>
      <c r="J38" s="861"/>
      <c r="K38" s="1937"/>
      <c r="L38" s="1937"/>
      <c r="M38" s="1938"/>
      <c r="N38" s="797">
        <f t="shared" si="0"/>
        <v>0</v>
      </c>
      <c r="O38" s="39"/>
    </row>
    <row r="39" spans="1:15" ht="13.5" customHeight="1">
      <c r="A39" s="684">
        <f t="shared" si="1"/>
        <v>50</v>
      </c>
      <c r="B39" s="695" t="str">
        <f t="shared" si="1"/>
        <v>K</v>
      </c>
      <c r="C39" s="695">
        <f t="shared" si="2"/>
        <v>37</v>
      </c>
      <c r="D39" s="1002" t="e">
        <f>#REF!</f>
        <v>#REF!</v>
      </c>
      <c r="E39" s="1034"/>
      <c r="F39" s="1038"/>
      <c r="G39" s="1046"/>
      <c r="H39" s="1037"/>
      <c r="I39" s="871"/>
      <c r="J39" s="861"/>
      <c r="K39" s="1937"/>
      <c r="L39" s="1937"/>
      <c r="M39" s="1938"/>
      <c r="N39" s="797">
        <f t="shared" si="0"/>
        <v>0</v>
      </c>
      <c r="O39" s="39"/>
    </row>
    <row r="40" spans="1:15" ht="13.5" customHeight="1" hidden="1">
      <c r="A40" s="684">
        <f t="shared" si="1"/>
        <v>50</v>
      </c>
      <c r="B40" s="695" t="str">
        <f t="shared" si="1"/>
        <v>K</v>
      </c>
      <c r="C40" s="695">
        <f t="shared" si="2"/>
        <v>38</v>
      </c>
      <c r="D40" s="1002" t="e">
        <f>#REF!</f>
        <v>#REF!</v>
      </c>
      <c r="E40" s="1034"/>
      <c r="F40" s="1038"/>
      <c r="G40" s="1046"/>
      <c r="H40" s="1037"/>
      <c r="I40" s="871"/>
      <c r="J40" s="861"/>
      <c r="K40" s="1937"/>
      <c r="L40" s="1937"/>
      <c r="M40" s="1938"/>
      <c r="N40" s="797">
        <f t="shared" si="0"/>
        <v>0</v>
      </c>
      <c r="O40" s="39"/>
    </row>
    <row r="41" spans="1:15" ht="13.5" customHeight="1" hidden="1">
      <c r="A41" s="684">
        <f t="shared" si="1"/>
        <v>50</v>
      </c>
      <c r="B41" s="695" t="str">
        <f t="shared" si="1"/>
        <v>K</v>
      </c>
      <c r="C41" s="695">
        <f t="shared" si="2"/>
        <v>39</v>
      </c>
      <c r="D41" s="1002" t="e">
        <f>#REF!</f>
        <v>#REF!</v>
      </c>
      <c r="E41" s="1034"/>
      <c r="F41" s="1038"/>
      <c r="G41" s="1046"/>
      <c r="H41" s="1037"/>
      <c r="I41" s="871"/>
      <c r="J41" s="861"/>
      <c r="K41" s="1937"/>
      <c r="L41" s="1937"/>
      <c r="M41" s="1938"/>
      <c r="N41" s="797">
        <f t="shared" si="0"/>
        <v>0</v>
      </c>
      <c r="O41" s="39"/>
    </row>
    <row r="42" spans="1:15" ht="13.5" customHeight="1" thickBot="1">
      <c r="A42" s="685">
        <f t="shared" si="1"/>
        <v>50</v>
      </c>
      <c r="B42" s="696" t="str">
        <f t="shared" si="1"/>
        <v>K</v>
      </c>
      <c r="C42" s="696">
        <f t="shared" si="2"/>
        <v>40</v>
      </c>
      <c r="D42" s="1003" t="e">
        <f>#REF!</f>
        <v>#REF!</v>
      </c>
      <c r="E42" s="1041"/>
      <c r="F42" s="1042"/>
      <c r="G42" s="1047"/>
      <c r="H42" s="1044"/>
      <c r="I42" s="872"/>
      <c r="J42" s="875"/>
      <c r="K42" s="1940"/>
      <c r="L42" s="1940"/>
      <c r="M42" s="1941"/>
      <c r="N42" s="797">
        <f t="shared" si="0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305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>
      <c r="A48" s="747"/>
      <c r="B48" s="748"/>
      <c r="C48" s="748"/>
      <c r="D48" s="748"/>
      <c r="E48" s="749"/>
      <c r="F48" s="750"/>
      <c r="G48" s="751"/>
      <c r="H48" s="752"/>
      <c r="I48" s="720"/>
      <c r="J48" s="753"/>
      <c r="K48" s="753"/>
      <c r="L48" s="753"/>
      <c r="M48" s="754"/>
      <c r="O48" s="39"/>
    </row>
    <row r="49" spans="1:15" ht="24.75" customHeight="1">
      <c r="A49" s="400" t="s">
        <v>250</v>
      </c>
      <c r="B49" s="400"/>
      <c r="C49" s="400"/>
      <c r="D49" s="400"/>
      <c r="E49" s="657"/>
      <c r="F49" s="657"/>
      <c r="G49" s="658"/>
      <c r="H49" s="659"/>
      <c r="I49" s="660"/>
      <c r="J49" s="661"/>
      <c r="K49" s="661"/>
      <c r="L49" s="661"/>
      <c r="M49" s="662"/>
      <c r="O49" s="39"/>
    </row>
    <row r="50" spans="1:15" ht="12.75" customHeight="1">
      <c r="A50" s="1974" t="s">
        <v>203</v>
      </c>
      <c r="B50" s="1975"/>
      <c r="C50" s="1975"/>
      <c r="D50" s="1976"/>
      <c r="E50" s="417"/>
      <c r="F50" s="417"/>
      <c r="G50" s="816"/>
      <c r="H50" s="420" t="s">
        <v>245</v>
      </c>
      <c r="I50" s="420" t="s">
        <v>352</v>
      </c>
      <c r="J50" s="675" t="s">
        <v>263</v>
      </c>
      <c r="K50" s="1974" t="s">
        <v>208</v>
      </c>
      <c r="L50" s="1975"/>
      <c r="M50" s="1976"/>
      <c r="N50" s="798" t="s">
        <v>268</v>
      </c>
      <c r="O50" s="39"/>
    </row>
    <row r="51" spans="1:15" ht="12.75" customHeight="1">
      <c r="A51" s="672"/>
      <c r="B51" s="391"/>
      <c r="C51" s="391"/>
      <c r="D51" s="673"/>
      <c r="E51" s="400" t="s">
        <v>205</v>
      </c>
      <c r="F51" s="400"/>
      <c r="G51" s="673"/>
      <c r="H51" s="401"/>
      <c r="I51" s="401" t="s">
        <v>354</v>
      </c>
      <c r="J51" s="672" t="s">
        <v>264</v>
      </c>
      <c r="K51" s="1963" t="s">
        <v>43</v>
      </c>
      <c r="L51" s="1964"/>
      <c r="M51" s="1965"/>
      <c r="N51" s="799" t="s">
        <v>269</v>
      </c>
      <c r="O51" s="39"/>
    </row>
    <row r="52" spans="1:15" ht="12.75" customHeight="1">
      <c r="A52" s="1966" t="s">
        <v>204</v>
      </c>
      <c r="B52" s="1967"/>
      <c r="C52" s="1967"/>
      <c r="D52" s="1968"/>
      <c r="E52" s="411"/>
      <c r="F52" s="411"/>
      <c r="G52" s="815"/>
      <c r="H52" s="421" t="s">
        <v>246</v>
      </c>
      <c r="I52" s="421" t="s">
        <v>353</v>
      </c>
      <c r="J52" s="671" t="s">
        <v>265</v>
      </c>
      <c r="K52" s="1966" t="s">
        <v>248</v>
      </c>
      <c r="L52" s="1967"/>
      <c r="M52" s="1968"/>
      <c r="N52" s="800" t="s">
        <v>270</v>
      </c>
      <c r="O52" s="39"/>
    </row>
    <row r="53" spans="1:15" ht="4.5" customHeight="1" thickBot="1">
      <c r="A53" s="774"/>
      <c r="B53" s="774"/>
      <c r="C53" s="774"/>
      <c r="D53" s="774"/>
      <c r="E53" s="411"/>
      <c r="F53" s="411"/>
      <c r="G53" s="774"/>
      <c r="H53" s="774"/>
      <c r="I53" s="391"/>
      <c r="J53" s="774"/>
      <c r="K53" s="774"/>
      <c r="L53" s="774"/>
      <c r="M53" s="774"/>
      <c r="N53" s="801"/>
      <c r="O53" s="39"/>
    </row>
    <row r="54" spans="1:15" ht="12.75" customHeight="1" thickTop="1">
      <c r="A54" s="686">
        <f>A42</f>
        <v>50</v>
      </c>
      <c r="B54" s="697" t="str">
        <f>B42</f>
        <v>K</v>
      </c>
      <c r="C54" s="697">
        <f>C42+1</f>
        <v>41</v>
      </c>
      <c r="D54" s="1001"/>
      <c r="E54" s="651"/>
      <c r="F54" s="651"/>
      <c r="G54" s="911"/>
      <c r="H54" s="863"/>
      <c r="I54" s="857"/>
      <c r="J54" s="867">
        <v>8011</v>
      </c>
      <c r="K54" s="1946"/>
      <c r="L54" s="1947"/>
      <c r="M54" s="1948"/>
      <c r="N54" s="801"/>
      <c r="O54" s="39"/>
    </row>
    <row r="55" spans="1:15" ht="12.75" customHeight="1">
      <c r="A55" s="684">
        <f aca="true" t="shared" si="3" ref="A55:B63">A54</f>
        <v>50</v>
      </c>
      <c r="B55" s="695" t="str">
        <f t="shared" si="3"/>
        <v>K</v>
      </c>
      <c r="C55" s="697">
        <f aca="true" t="shared" si="4" ref="C55:C63">C54+1</f>
        <v>42</v>
      </c>
      <c r="D55" s="1002"/>
      <c r="E55" s="679"/>
      <c r="F55" s="679"/>
      <c r="G55" s="912"/>
      <c r="H55" s="864"/>
      <c r="I55" s="858"/>
      <c r="J55" s="867">
        <f aca="true" t="shared" si="5" ref="J55:J63">J54+1</f>
        <v>8012</v>
      </c>
      <c r="K55" s="1936"/>
      <c r="L55" s="1937"/>
      <c r="M55" s="1938"/>
      <c r="N55" s="801"/>
      <c r="O55" s="39"/>
    </row>
    <row r="56" spans="1:15" ht="12.75" customHeight="1">
      <c r="A56" s="684">
        <f t="shared" si="3"/>
        <v>50</v>
      </c>
      <c r="B56" s="695" t="str">
        <f t="shared" si="3"/>
        <v>K</v>
      </c>
      <c r="C56" s="697">
        <f t="shared" si="4"/>
        <v>43</v>
      </c>
      <c r="D56" s="1002"/>
      <c r="E56" s="681"/>
      <c r="F56" s="681"/>
      <c r="G56" s="912"/>
      <c r="H56" s="864"/>
      <c r="I56" s="858"/>
      <c r="J56" s="867">
        <f t="shared" si="5"/>
        <v>8013</v>
      </c>
      <c r="K56" s="1936"/>
      <c r="L56" s="1937"/>
      <c r="M56" s="1938"/>
      <c r="N56" s="801"/>
      <c r="O56" s="39"/>
    </row>
    <row r="57" spans="1:15" ht="12.75" customHeight="1">
      <c r="A57" s="684">
        <f t="shared" si="3"/>
        <v>50</v>
      </c>
      <c r="B57" s="695" t="str">
        <f t="shared" si="3"/>
        <v>K</v>
      </c>
      <c r="C57" s="697">
        <f t="shared" si="4"/>
        <v>44</v>
      </c>
      <c r="D57" s="1002"/>
      <c r="E57" s="682"/>
      <c r="F57" s="682"/>
      <c r="G57" s="912"/>
      <c r="H57" s="864"/>
      <c r="I57" s="858"/>
      <c r="J57" s="867">
        <f t="shared" si="5"/>
        <v>8014</v>
      </c>
      <c r="K57" s="1936"/>
      <c r="L57" s="1937"/>
      <c r="M57" s="1938"/>
      <c r="N57" s="801"/>
      <c r="O57" s="39"/>
    </row>
    <row r="58" spans="1:15" ht="12.75" customHeight="1">
      <c r="A58" s="684">
        <f t="shared" si="3"/>
        <v>50</v>
      </c>
      <c r="B58" s="695" t="str">
        <f t="shared" si="3"/>
        <v>K</v>
      </c>
      <c r="C58" s="697">
        <f t="shared" si="4"/>
        <v>45</v>
      </c>
      <c r="D58" s="1002"/>
      <c r="E58" s="682"/>
      <c r="F58" s="682"/>
      <c r="G58" s="913"/>
      <c r="H58" s="865"/>
      <c r="I58" s="869"/>
      <c r="J58" s="867">
        <f t="shared" si="5"/>
        <v>8015</v>
      </c>
      <c r="K58" s="1936"/>
      <c r="L58" s="1937"/>
      <c r="M58" s="1938"/>
      <c r="N58" s="801"/>
      <c r="O58" s="39"/>
    </row>
    <row r="59" spans="1:15" ht="12.75" customHeight="1">
      <c r="A59" s="684">
        <f t="shared" si="3"/>
        <v>50</v>
      </c>
      <c r="B59" s="695" t="str">
        <f t="shared" si="3"/>
        <v>K</v>
      </c>
      <c r="C59" s="697">
        <f t="shared" si="4"/>
        <v>46</v>
      </c>
      <c r="D59" s="1002"/>
      <c r="E59" s="682"/>
      <c r="F59" s="682"/>
      <c r="G59" s="913"/>
      <c r="H59" s="865"/>
      <c r="I59" s="869"/>
      <c r="J59" s="867">
        <f t="shared" si="5"/>
        <v>8016</v>
      </c>
      <c r="K59" s="1936"/>
      <c r="L59" s="1937"/>
      <c r="M59" s="1938"/>
      <c r="N59" s="801"/>
      <c r="O59" s="39"/>
    </row>
    <row r="60" spans="1:15" ht="12.75" customHeight="1">
      <c r="A60" s="684">
        <f t="shared" si="3"/>
        <v>50</v>
      </c>
      <c r="B60" s="695" t="str">
        <f t="shared" si="3"/>
        <v>K</v>
      </c>
      <c r="C60" s="697">
        <f t="shared" si="4"/>
        <v>47</v>
      </c>
      <c r="D60" s="1002"/>
      <c r="E60" s="682"/>
      <c r="F60" s="682"/>
      <c r="G60" s="913"/>
      <c r="H60" s="865"/>
      <c r="I60" s="869"/>
      <c r="J60" s="867">
        <f t="shared" si="5"/>
        <v>8017</v>
      </c>
      <c r="K60" s="1936"/>
      <c r="L60" s="1937"/>
      <c r="M60" s="1938"/>
      <c r="N60" s="801"/>
      <c r="O60" s="39"/>
    </row>
    <row r="61" spans="1:15" ht="12.75" customHeight="1">
      <c r="A61" s="684">
        <f t="shared" si="3"/>
        <v>50</v>
      </c>
      <c r="B61" s="695" t="str">
        <f t="shared" si="3"/>
        <v>K</v>
      </c>
      <c r="C61" s="697">
        <f t="shared" si="4"/>
        <v>48</v>
      </c>
      <c r="D61" s="1002"/>
      <c r="E61" s="682"/>
      <c r="F61" s="682"/>
      <c r="G61" s="913"/>
      <c r="H61" s="865"/>
      <c r="I61" s="869"/>
      <c r="J61" s="867">
        <f t="shared" si="5"/>
        <v>8018</v>
      </c>
      <c r="K61" s="1936"/>
      <c r="L61" s="1937"/>
      <c r="M61" s="1938"/>
      <c r="N61" s="801"/>
      <c r="O61" s="39"/>
    </row>
    <row r="62" spans="1:15" ht="12.75" customHeight="1">
      <c r="A62" s="684">
        <f t="shared" si="3"/>
        <v>50</v>
      </c>
      <c r="B62" s="695" t="str">
        <f t="shared" si="3"/>
        <v>K</v>
      </c>
      <c r="C62" s="697">
        <f t="shared" si="4"/>
        <v>49</v>
      </c>
      <c r="D62" s="1002"/>
      <c r="E62" s="682"/>
      <c r="F62" s="682"/>
      <c r="G62" s="913"/>
      <c r="H62" s="865"/>
      <c r="I62" s="869"/>
      <c r="J62" s="867">
        <f t="shared" si="5"/>
        <v>8019</v>
      </c>
      <c r="K62" s="1936"/>
      <c r="L62" s="1937"/>
      <c r="M62" s="1938"/>
      <c r="N62" s="801"/>
      <c r="O62" s="39"/>
    </row>
    <row r="63" spans="1:15" ht="12.75" customHeight="1" thickBot="1">
      <c r="A63" s="685">
        <f t="shared" si="3"/>
        <v>50</v>
      </c>
      <c r="B63" s="696" t="str">
        <f t="shared" si="3"/>
        <v>K</v>
      </c>
      <c r="C63" s="696">
        <f t="shared" si="4"/>
        <v>50</v>
      </c>
      <c r="D63" s="1003"/>
      <c r="E63" s="639"/>
      <c r="F63" s="639"/>
      <c r="G63" s="907"/>
      <c r="H63" s="866"/>
      <c r="I63" s="859"/>
      <c r="J63" s="868">
        <f t="shared" si="5"/>
        <v>8020</v>
      </c>
      <c r="K63" s="1939"/>
      <c r="L63" s="1940"/>
      <c r="M63" s="1941"/>
      <c r="N63" s="801"/>
      <c r="O63" s="39"/>
    </row>
    <row r="64" spans="1:15" ht="6.75" customHeight="1" thickBot="1" thickTop="1">
      <c r="A64" s="809"/>
      <c r="B64" s="809"/>
      <c r="C64" s="809"/>
      <c r="D64" s="809"/>
      <c r="E64" s="810"/>
      <c r="F64" s="810"/>
      <c r="G64" s="809"/>
      <c r="H64" s="809"/>
      <c r="I64" s="809"/>
      <c r="J64" s="809"/>
      <c r="K64" s="809"/>
      <c r="L64" s="809"/>
      <c r="M64" s="809"/>
      <c r="N64" s="801"/>
      <c r="O64" s="39"/>
    </row>
    <row r="65" spans="1:15" ht="13.5" customHeight="1" thickTop="1">
      <c r="A65" s="2009">
        <f>A63</f>
        <v>50</v>
      </c>
      <c r="B65" s="2011" t="str">
        <f>B63</f>
        <v>K</v>
      </c>
      <c r="C65" s="2011">
        <f>C63+1</f>
        <v>51</v>
      </c>
      <c r="D65" s="1001"/>
      <c r="E65" s="2114"/>
      <c r="F65" s="2115"/>
      <c r="G65" s="820" t="s">
        <v>266</v>
      </c>
      <c r="H65" s="831"/>
      <c r="I65" s="828"/>
      <c r="J65" s="824">
        <f>J63+1</f>
        <v>8021</v>
      </c>
      <c r="K65" s="1946"/>
      <c r="L65" s="1947"/>
      <c r="M65" s="1948"/>
      <c r="N65" s="2030">
        <f>I65*I66</f>
        <v>0</v>
      </c>
      <c r="O65" s="39"/>
    </row>
    <row r="66" spans="1:15" ht="13.5" customHeight="1">
      <c r="A66" s="2010"/>
      <c r="B66" s="2012"/>
      <c r="C66" s="2012"/>
      <c r="D66" s="1003"/>
      <c r="E66" s="2116"/>
      <c r="F66" s="2117"/>
      <c r="G66" s="821" t="s">
        <v>318</v>
      </c>
      <c r="H66" s="832"/>
      <c r="I66" s="829"/>
      <c r="J66" s="825">
        <v>8051</v>
      </c>
      <c r="K66" s="1939"/>
      <c r="L66" s="1940"/>
      <c r="M66" s="1941"/>
      <c r="N66" s="2030"/>
      <c r="O66" s="39"/>
    </row>
    <row r="67" spans="1:15" ht="13.5" customHeight="1">
      <c r="A67" s="2009">
        <f>A65</f>
        <v>50</v>
      </c>
      <c r="B67" s="2011" t="str">
        <f>B65</f>
        <v>K</v>
      </c>
      <c r="C67" s="2011">
        <f>C65+1</f>
        <v>52</v>
      </c>
      <c r="D67" s="1001"/>
      <c r="E67" s="2114"/>
      <c r="F67" s="2115"/>
      <c r="G67" s="820" t="s">
        <v>266</v>
      </c>
      <c r="H67" s="831"/>
      <c r="I67" s="830"/>
      <c r="J67" s="824">
        <f aca="true" t="shared" si="6" ref="J67:J124">J65+1</f>
        <v>8022</v>
      </c>
      <c r="K67" s="1946"/>
      <c r="L67" s="1947"/>
      <c r="M67" s="1948"/>
      <c r="N67" s="2030">
        <f>I67*I68</f>
        <v>0</v>
      </c>
      <c r="O67" s="39"/>
    </row>
    <row r="68" spans="1:15" ht="13.5" customHeight="1">
      <c r="A68" s="2010"/>
      <c r="B68" s="2012"/>
      <c r="C68" s="2012"/>
      <c r="D68" s="1003"/>
      <c r="E68" s="2116"/>
      <c r="F68" s="2117"/>
      <c r="G68" s="821" t="s">
        <v>318</v>
      </c>
      <c r="H68" s="832"/>
      <c r="I68" s="829"/>
      <c r="J68" s="825">
        <f t="shared" si="6"/>
        <v>8052</v>
      </c>
      <c r="K68" s="1939"/>
      <c r="L68" s="1940"/>
      <c r="M68" s="1941"/>
      <c r="N68" s="2030"/>
      <c r="O68" s="39"/>
    </row>
    <row r="69" spans="1:15" ht="13.5" customHeight="1">
      <c r="A69" s="2009">
        <f>A67</f>
        <v>50</v>
      </c>
      <c r="B69" s="2011" t="str">
        <f>B67</f>
        <v>K</v>
      </c>
      <c r="C69" s="2011">
        <f>C67+1</f>
        <v>53</v>
      </c>
      <c r="D69" s="1001"/>
      <c r="E69" s="2114"/>
      <c r="F69" s="2115"/>
      <c r="G69" s="820" t="s">
        <v>266</v>
      </c>
      <c r="H69" s="831"/>
      <c r="I69" s="830"/>
      <c r="J69" s="824">
        <f t="shared" si="6"/>
        <v>8023</v>
      </c>
      <c r="K69" s="1946"/>
      <c r="L69" s="1947"/>
      <c r="M69" s="1948"/>
      <c r="N69" s="2031">
        <f>I69*I70</f>
        <v>0</v>
      </c>
      <c r="O69" s="39"/>
    </row>
    <row r="70" spans="1:15" ht="13.5" customHeight="1">
      <c r="A70" s="2010"/>
      <c r="B70" s="2012"/>
      <c r="C70" s="2012"/>
      <c r="D70" s="1003"/>
      <c r="E70" s="2116"/>
      <c r="F70" s="2117"/>
      <c r="G70" s="821" t="s">
        <v>318</v>
      </c>
      <c r="H70" s="832"/>
      <c r="I70" s="829"/>
      <c r="J70" s="825">
        <f t="shared" si="6"/>
        <v>8053</v>
      </c>
      <c r="K70" s="1939"/>
      <c r="L70" s="1940"/>
      <c r="M70" s="1941"/>
      <c r="N70" s="2031"/>
      <c r="O70" s="39"/>
    </row>
    <row r="71" spans="1:15" ht="13.5" customHeight="1">
      <c r="A71" s="2009">
        <f>A69</f>
        <v>50</v>
      </c>
      <c r="B71" s="2011" t="str">
        <f>B69</f>
        <v>K</v>
      </c>
      <c r="C71" s="2011">
        <f>C69+1</f>
        <v>54</v>
      </c>
      <c r="D71" s="1001"/>
      <c r="E71" s="2114"/>
      <c r="F71" s="2115"/>
      <c r="G71" s="820" t="s">
        <v>266</v>
      </c>
      <c r="H71" s="831"/>
      <c r="I71" s="830"/>
      <c r="J71" s="824">
        <f t="shared" si="6"/>
        <v>8024</v>
      </c>
      <c r="K71" s="1946"/>
      <c r="L71" s="1947"/>
      <c r="M71" s="1948"/>
      <c r="N71" s="2031">
        <f>I71*I72</f>
        <v>0</v>
      </c>
      <c r="O71" s="39"/>
    </row>
    <row r="72" spans="1:15" ht="13.5" customHeight="1">
      <c r="A72" s="2010"/>
      <c r="B72" s="2012"/>
      <c r="C72" s="2012"/>
      <c r="D72" s="1003"/>
      <c r="E72" s="2116"/>
      <c r="F72" s="2117"/>
      <c r="G72" s="821" t="s">
        <v>318</v>
      </c>
      <c r="H72" s="832"/>
      <c r="I72" s="829"/>
      <c r="J72" s="825">
        <f t="shared" si="6"/>
        <v>8054</v>
      </c>
      <c r="K72" s="1939"/>
      <c r="L72" s="1940"/>
      <c r="M72" s="1941"/>
      <c r="N72" s="2031"/>
      <c r="O72" s="39"/>
    </row>
    <row r="73" spans="1:15" ht="13.5" customHeight="1">
      <c r="A73" s="2009">
        <f>A71</f>
        <v>50</v>
      </c>
      <c r="B73" s="2011" t="str">
        <f>B71</f>
        <v>K</v>
      </c>
      <c r="C73" s="2011">
        <f>C71+1</f>
        <v>55</v>
      </c>
      <c r="D73" s="1001"/>
      <c r="E73" s="2114"/>
      <c r="F73" s="2115"/>
      <c r="G73" s="820" t="s">
        <v>266</v>
      </c>
      <c r="H73" s="831"/>
      <c r="I73" s="830"/>
      <c r="J73" s="824">
        <f t="shared" si="6"/>
        <v>8025</v>
      </c>
      <c r="K73" s="1946"/>
      <c r="L73" s="1947"/>
      <c r="M73" s="1948"/>
      <c r="N73" s="2031">
        <f>I73*I74</f>
        <v>0</v>
      </c>
      <c r="O73" s="39"/>
    </row>
    <row r="74" spans="1:15" ht="13.5" customHeight="1">
      <c r="A74" s="2010"/>
      <c r="B74" s="2012"/>
      <c r="C74" s="2012"/>
      <c r="D74" s="1003"/>
      <c r="E74" s="2116"/>
      <c r="F74" s="2117"/>
      <c r="G74" s="821" t="s">
        <v>318</v>
      </c>
      <c r="H74" s="832"/>
      <c r="I74" s="829"/>
      <c r="J74" s="825">
        <f t="shared" si="6"/>
        <v>8055</v>
      </c>
      <c r="K74" s="1939"/>
      <c r="L74" s="1940"/>
      <c r="M74" s="1941"/>
      <c r="N74" s="2031"/>
      <c r="O74" s="39"/>
    </row>
    <row r="75" spans="1:15" ht="13.5" customHeight="1">
      <c r="A75" s="2009">
        <f>A73</f>
        <v>50</v>
      </c>
      <c r="B75" s="2011" t="str">
        <f>B73</f>
        <v>K</v>
      </c>
      <c r="C75" s="2011">
        <f>C73+1</f>
        <v>56</v>
      </c>
      <c r="D75" s="1001"/>
      <c r="E75" s="2114"/>
      <c r="F75" s="2115"/>
      <c r="G75" s="820" t="s">
        <v>266</v>
      </c>
      <c r="H75" s="831"/>
      <c r="I75" s="830"/>
      <c r="J75" s="824">
        <f t="shared" si="6"/>
        <v>8026</v>
      </c>
      <c r="K75" s="1946"/>
      <c r="L75" s="1947"/>
      <c r="M75" s="1948"/>
      <c r="N75" s="2031">
        <f>I75*I76</f>
        <v>0</v>
      </c>
      <c r="O75" s="39"/>
    </row>
    <row r="76" spans="1:15" ht="13.5" customHeight="1">
      <c r="A76" s="2010"/>
      <c r="B76" s="2012"/>
      <c r="C76" s="2012"/>
      <c r="D76" s="1003"/>
      <c r="E76" s="2116"/>
      <c r="F76" s="2117"/>
      <c r="G76" s="821" t="s">
        <v>318</v>
      </c>
      <c r="H76" s="832"/>
      <c r="I76" s="829"/>
      <c r="J76" s="825">
        <f t="shared" si="6"/>
        <v>8056</v>
      </c>
      <c r="K76" s="1939"/>
      <c r="L76" s="1940"/>
      <c r="M76" s="1941"/>
      <c r="N76" s="2031"/>
      <c r="O76" s="39"/>
    </row>
    <row r="77" spans="1:15" ht="13.5" customHeight="1">
      <c r="A77" s="2009">
        <f>A75</f>
        <v>50</v>
      </c>
      <c r="B77" s="2011" t="str">
        <f>B75</f>
        <v>K</v>
      </c>
      <c r="C77" s="2011">
        <f>C75+1</f>
        <v>57</v>
      </c>
      <c r="D77" s="1001"/>
      <c r="E77" s="2114"/>
      <c r="F77" s="2115"/>
      <c r="G77" s="820" t="s">
        <v>266</v>
      </c>
      <c r="H77" s="831"/>
      <c r="I77" s="830"/>
      <c r="J77" s="824">
        <f t="shared" si="6"/>
        <v>8027</v>
      </c>
      <c r="K77" s="1946"/>
      <c r="L77" s="1947"/>
      <c r="M77" s="1948"/>
      <c r="N77" s="2031">
        <f>I77*I78</f>
        <v>0</v>
      </c>
      <c r="O77" s="39"/>
    </row>
    <row r="78" spans="1:15" ht="13.5" customHeight="1">
      <c r="A78" s="2010"/>
      <c r="B78" s="2012"/>
      <c r="C78" s="2012"/>
      <c r="D78" s="1003"/>
      <c r="E78" s="2116"/>
      <c r="F78" s="2117"/>
      <c r="G78" s="821" t="s">
        <v>318</v>
      </c>
      <c r="H78" s="832"/>
      <c r="I78" s="829"/>
      <c r="J78" s="825">
        <f t="shared" si="6"/>
        <v>8057</v>
      </c>
      <c r="K78" s="1939"/>
      <c r="L78" s="1940"/>
      <c r="M78" s="1941"/>
      <c r="N78" s="2031"/>
      <c r="O78" s="39"/>
    </row>
    <row r="79" spans="1:15" ht="13.5" customHeight="1">
      <c r="A79" s="2009">
        <f>A77</f>
        <v>50</v>
      </c>
      <c r="B79" s="2011" t="str">
        <f>B77</f>
        <v>K</v>
      </c>
      <c r="C79" s="2011">
        <f>C77+1</f>
        <v>58</v>
      </c>
      <c r="D79" s="1001"/>
      <c r="E79" s="2114"/>
      <c r="F79" s="2115"/>
      <c r="G79" s="820" t="s">
        <v>266</v>
      </c>
      <c r="H79" s="831"/>
      <c r="I79" s="830"/>
      <c r="J79" s="824">
        <f t="shared" si="6"/>
        <v>8028</v>
      </c>
      <c r="K79" s="1946"/>
      <c r="L79" s="1947"/>
      <c r="M79" s="1948"/>
      <c r="N79" s="2031">
        <f>I79*I80</f>
        <v>0</v>
      </c>
      <c r="O79" s="39"/>
    </row>
    <row r="80" spans="1:15" ht="13.5" customHeight="1">
      <c r="A80" s="2010"/>
      <c r="B80" s="2012"/>
      <c r="C80" s="2012"/>
      <c r="D80" s="1003"/>
      <c r="E80" s="2116"/>
      <c r="F80" s="2117"/>
      <c r="G80" s="821" t="s">
        <v>318</v>
      </c>
      <c r="H80" s="832"/>
      <c r="I80" s="829"/>
      <c r="J80" s="825">
        <f t="shared" si="6"/>
        <v>8058</v>
      </c>
      <c r="K80" s="1939"/>
      <c r="L80" s="1940"/>
      <c r="M80" s="1941"/>
      <c r="N80" s="2031"/>
      <c r="O80" s="39"/>
    </row>
    <row r="81" spans="1:15" ht="13.5" customHeight="1">
      <c r="A81" s="2009">
        <f>A79</f>
        <v>50</v>
      </c>
      <c r="B81" s="2011" t="str">
        <f>B79</f>
        <v>K</v>
      </c>
      <c r="C81" s="2011">
        <f>C79+1</f>
        <v>59</v>
      </c>
      <c r="D81" s="1001"/>
      <c r="E81" s="2114"/>
      <c r="F81" s="2115"/>
      <c r="G81" s="820" t="s">
        <v>266</v>
      </c>
      <c r="H81" s="831"/>
      <c r="I81" s="830"/>
      <c r="J81" s="824">
        <f t="shared" si="6"/>
        <v>8029</v>
      </c>
      <c r="K81" s="1946"/>
      <c r="L81" s="1947"/>
      <c r="M81" s="1948"/>
      <c r="N81" s="2031">
        <f>I81*I82</f>
        <v>0</v>
      </c>
      <c r="O81" s="39"/>
    </row>
    <row r="82" spans="1:15" ht="13.5" customHeight="1">
      <c r="A82" s="2010"/>
      <c r="B82" s="2012"/>
      <c r="C82" s="2012"/>
      <c r="D82" s="1003"/>
      <c r="E82" s="2116"/>
      <c r="F82" s="2117"/>
      <c r="G82" s="821" t="s">
        <v>318</v>
      </c>
      <c r="H82" s="832"/>
      <c r="I82" s="829"/>
      <c r="J82" s="825">
        <f t="shared" si="6"/>
        <v>8059</v>
      </c>
      <c r="K82" s="1939"/>
      <c r="L82" s="1940"/>
      <c r="M82" s="1941"/>
      <c r="N82" s="2031"/>
      <c r="O82" s="39"/>
    </row>
    <row r="83" spans="1:15" ht="13.5" customHeight="1">
      <c r="A83" s="2009">
        <f>A81</f>
        <v>50</v>
      </c>
      <c r="B83" s="2011" t="str">
        <f>B81</f>
        <v>K</v>
      </c>
      <c r="C83" s="2011">
        <f>C81+1</f>
        <v>60</v>
      </c>
      <c r="D83" s="1001"/>
      <c r="E83" s="2114"/>
      <c r="F83" s="2115"/>
      <c r="G83" s="820" t="s">
        <v>266</v>
      </c>
      <c r="H83" s="831"/>
      <c r="I83" s="830"/>
      <c r="J83" s="824">
        <f t="shared" si="6"/>
        <v>8030</v>
      </c>
      <c r="K83" s="1946"/>
      <c r="L83" s="1947"/>
      <c r="M83" s="1948"/>
      <c r="N83" s="2031">
        <f>I83*I84</f>
        <v>0</v>
      </c>
      <c r="O83" s="39"/>
    </row>
    <row r="84" spans="1:15" ht="13.5" customHeight="1">
      <c r="A84" s="2010"/>
      <c r="B84" s="2012"/>
      <c r="C84" s="2012"/>
      <c r="D84" s="1003"/>
      <c r="E84" s="2116"/>
      <c r="F84" s="2117"/>
      <c r="G84" s="821" t="s">
        <v>318</v>
      </c>
      <c r="H84" s="832"/>
      <c r="I84" s="829"/>
      <c r="J84" s="825">
        <f t="shared" si="6"/>
        <v>8060</v>
      </c>
      <c r="K84" s="1939"/>
      <c r="L84" s="1940"/>
      <c r="M84" s="1941"/>
      <c r="N84" s="2031"/>
      <c r="O84" s="39"/>
    </row>
    <row r="85" spans="1:15" ht="13.5" customHeight="1">
      <c r="A85" s="2009">
        <f>A83</f>
        <v>50</v>
      </c>
      <c r="B85" s="2011" t="str">
        <f>B83</f>
        <v>K</v>
      </c>
      <c r="C85" s="2011">
        <f>C83+1</f>
        <v>61</v>
      </c>
      <c r="D85" s="1001"/>
      <c r="E85" s="2114"/>
      <c r="F85" s="2115"/>
      <c r="G85" s="820" t="s">
        <v>266</v>
      </c>
      <c r="H85" s="831"/>
      <c r="I85" s="830"/>
      <c r="J85" s="824">
        <f t="shared" si="6"/>
        <v>8031</v>
      </c>
      <c r="K85" s="1946"/>
      <c r="L85" s="1947"/>
      <c r="M85" s="1948"/>
      <c r="N85" s="2031">
        <f>I85*I86</f>
        <v>0</v>
      </c>
      <c r="O85" s="39"/>
    </row>
    <row r="86" spans="1:15" ht="13.5" customHeight="1">
      <c r="A86" s="2010"/>
      <c r="B86" s="2012"/>
      <c r="C86" s="2012"/>
      <c r="D86" s="1003"/>
      <c r="E86" s="2116"/>
      <c r="F86" s="2117"/>
      <c r="G86" s="821" t="s">
        <v>318</v>
      </c>
      <c r="H86" s="832"/>
      <c r="I86" s="829"/>
      <c r="J86" s="825">
        <f t="shared" si="6"/>
        <v>8061</v>
      </c>
      <c r="K86" s="1939"/>
      <c r="L86" s="1940"/>
      <c r="M86" s="1941"/>
      <c r="N86" s="2031"/>
      <c r="O86" s="39"/>
    </row>
    <row r="87" spans="1:15" ht="13.5" customHeight="1">
      <c r="A87" s="2009">
        <f>A85</f>
        <v>50</v>
      </c>
      <c r="B87" s="2011" t="str">
        <f>B85</f>
        <v>K</v>
      </c>
      <c r="C87" s="2011">
        <f>C85+1</f>
        <v>62</v>
      </c>
      <c r="D87" s="1001"/>
      <c r="E87" s="2114"/>
      <c r="F87" s="2115"/>
      <c r="G87" s="820" t="s">
        <v>266</v>
      </c>
      <c r="H87" s="831"/>
      <c r="I87" s="830"/>
      <c r="J87" s="824">
        <f t="shared" si="6"/>
        <v>8032</v>
      </c>
      <c r="K87" s="1946"/>
      <c r="L87" s="1947"/>
      <c r="M87" s="1948"/>
      <c r="N87" s="2031">
        <f>I87*I88</f>
        <v>0</v>
      </c>
      <c r="O87" s="39"/>
    </row>
    <row r="88" spans="1:15" ht="13.5" customHeight="1">
      <c r="A88" s="2010"/>
      <c r="B88" s="2012"/>
      <c r="C88" s="2012"/>
      <c r="D88" s="1003"/>
      <c r="E88" s="2116"/>
      <c r="F88" s="2117"/>
      <c r="G88" s="821" t="s">
        <v>318</v>
      </c>
      <c r="H88" s="832"/>
      <c r="I88" s="829"/>
      <c r="J88" s="825">
        <f t="shared" si="6"/>
        <v>8062</v>
      </c>
      <c r="K88" s="1939"/>
      <c r="L88" s="1940"/>
      <c r="M88" s="1941"/>
      <c r="N88" s="2031"/>
      <c r="O88" s="39"/>
    </row>
    <row r="89" spans="1:15" ht="13.5" customHeight="1">
      <c r="A89" s="2009">
        <f>A87</f>
        <v>50</v>
      </c>
      <c r="B89" s="2011" t="str">
        <f>B87</f>
        <v>K</v>
      </c>
      <c r="C89" s="2011">
        <f>C87+1</f>
        <v>63</v>
      </c>
      <c r="D89" s="1001"/>
      <c r="E89" s="2114"/>
      <c r="F89" s="2115"/>
      <c r="G89" s="820" t="s">
        <v>266</v>
      </c>
      <c r="H89" s="831"/>
      <c r="I89" s="830"/>
      <c r="J89" s="824">
        <f t="shared" si="6"/>
        <v>8033</v>
      </c>
      <c r="K89" s="1946"/>
      <c r="L89" s="1947"/>
      <c r="M89" s="1948"/>
      <c r="N89" s="2031">
        <f>I89*I90</f>
        <v>0</v>
      </c>
      <c r="O89" s="39"/>
    </row>
    <row r="90" spans="1:15" ht="13.5" customHeight="1">
      <c r="A90" s="2010"/>
      <c r="B90" s="2012"/>
      <c r="C90" s="2012"/>
      <c r="D90" s="1003"/>
      <c r="E90" s="2116"/>
      <c r="F90" s="2117"/>
      <c r="G90" s="821" t="s">
        <v>318</v>
      </c>
      <c r="H90" s="832"/>
      <c r="I90" s="829"/>
      <c r="J90" s="825">
        <f t="shared" si="6"/>
        <v>8063</v>
      </c>
      <c r="K90" s="1939"/>
      <c r="L90" s="1940"/>
      <c r="M90" s="1941"/>
      <c r="N90" s="2031"/>
      <c r="O90" s="39"/>
    </row>
    <row r="91" spans="1:15" ht="13.5" customHeight="1">
      <c r="A91" s="2009">
        <f>A89</f>
        <v>50</v>
      </c>
      <c r="B91" s="2011" t="str">
        <f>B89</f>
        <v>K</v>
      </c>
      <c r="C91" s="2011">
        <f>C89+1</f>
        <v>64</v>
      </c>
      <c r="D91" s="1001"/>
      <c r="E91" s="2114"/>
      <c r="F91" s="2115"/>
      <c r="G91" s="820" t="s">
        <v>266</v>
      </c>
      <c r="H91" s="831"/>
      <c r="I91" s="830"/>
      <c r="J91" s="824">
        <f t="shared" si="6"/>
        <v>8034</v>
      </c>
      <c r="K91" s="1946"/>
      <c r="L91" s="1947"/>
      <c r="M91" s="1948"/>
      <c r="N91" s="2031">
        <f>I91*I92</f>
        <v>0</v>
      </c>
      <c r="O91" s="39"/>
    </row>
    <row r="92" spans="1:15" ht="13.5" customHeight="1">
      <c r="A92" s="2010"/>
      <c r="B92" s="2012"/>
      <c r="C92" s="2012"/>
      <c r="D92" s="1003"/>
      <c r="E92" s="2116"/>
      <c r="F92" s="2117"/>
      <c r="G92" s="821" t="s">
        <v>318</v>
      </c>
      <c r="H92" s="832"/>
      <c r="I92" s="829"/>
      <c r="J92" s="825">
        <f t="shared" si="6"/>
        <v>8064</v>
      </c>
      <c r="K92" s="1939"/>
      <c r="L92" s="1940"/>
      <c r="M92" s="1941"/>
      <c r="N92" s="2031"/>
      <c r="O92" s="39"/>
    </row>
    <row r="93" spans="1:15" ht="13.5" customHeight="1">
      <c r="A93" s="2009">
        <f>A91</f>
        <v>50</v>
      </c>
      <c r="B93" s="2011" t="str">
        <f>B91</f>
        <v>K</v>
      </c>
      <c r="C93" s="2011">
        <f>C91+1</f>
        <v>65</v>
      </c>
      <c r="D93" s="1001"/>
      <c r="E93" s="2114"/>
      <c r="F93" s="2115"/>
      <c r="G93" s="820" t="s">
        <v>266</v>
      </c>
      <c r="H93" s="831"/>
      <c r="I93" s="830"/>
      <c r="J93" s="824">
        <f t="shared" si="6"/>
        <v>8035</v>
      </c>
      <c r="K93" s="1946"/>
      <c r="L93" s="1947"/>
      <c r="M93" s="1948"/>
      <c r="N93" s="2031">
        <f>I93*I94</f>
        <v>0</v>
      </c>
      <c r="O93" s="39"/>
    </row>
    <row r="94" spans="1:15" ht="13.5" customHeight="1">
      <c r="A94" s="2010"/>
      <c r="B94" s="2012"/>
      <c r="C94" s="2012"/>
      <c r="D94" s="1003"/>
      <c r="E94" s="2116"/>
      <c r="F94" s="2117"/>
      <c r="G94" s="821" t="s">
        <v>318</v>
      </c>
      <c r="H94" s="832"/>
      <c r="I94" s="829"/>
      <c r="J94" s="825">
        <f t="shared" si="6"/>
        <v>8065</v>
      </c>
      <c r="K94" s="1939"/>
      <c r="L94" s="1940"/>
      <c r="M94" s="1941"/>
      <c r="N94" s="2031"/>
      <c r="O94" s="39"/>
    </row>
    <row r="95" spans="1:15" ht="13.5" customHeight="1">
      <c r="A95" s="2009">
        <f>A93</f>
        <v>50</v>
      </c>
      <c r="B95" s="2011" t="str">
        <f>B93</f>
        <v>K</v>
      </c>
      <c r="C95" s="2011">
        <f>C93+1</f>
        <v>66</v>
      </c>
      <c r="D95" s="1001"/>
      <c r="E95" s="2114"/>
      <c r="F95" s="2115"/>
      <c r="G95" s="820" t="s">
        <v>266</v>
      </c>
      <c r="H95" s="831"/>
      <c r="I95" s="830"/>
      <c r="J95" s="824">
        <f t="shared" si="6"/>
        <v>8036</v>
      </c>
      <c r="K95" s="1946"/>
      <c r="L95" s="1947"/>
      <c r="M95" s="1948"/>
      <c r="N95" s="2031">
        <f>I95*I96</f>
        <v>0</v>
      </c>
      <c r="O95" s="39"/>
    </row>
    <row r="96" spans="1:15" ht="13.5" customHeight="1">
      <c r="A96" s="2010"/>
      <c r="B96" s="2012"/>
      <c r="C96" s="2012"/>
      <c r="D96" s="1003"/>
      <c r="E96" s="2116"/>
      <c r="F96" s="2117"/>
      <c r="G96" s="821" t="s">
        <v>318</v>
      </c>
      <c r="H96" s="832"/>
      <c r="I96" s="829"/>
      <c r="J96" s="825">
        <f t="shared" si="6"/>
        <v>8066</v>
      </c>
      <c r="K96" s="1939"/>
      <c r="L96" s="1940"/>
      <c r="M96" s="1941"/>
      <c r="N96" s="2031"/>
      <c r="O96" s="39"/>
    </row>
    <row r="97" spans="1:15" ht="13.5" customHeight="1">
      <c r="A97" s="2009">
        <f>A95</f>
        <v>50</v>
      </c>
      <c r="B97" s="2011" t="str">
        <f>B95</f>
        <v>K</v>
      </c>
      <c r="C97" s="2011">
        <f>C95+1</f>
        <v>67</v>
      </c>
      <c r="D97" s="1001"/>
      <c r="E97" s="2114"/>
      <c r="F97" s="2115"/>
      <c r="G97" s="820" t="s">
        <v>266</v>
      </c>
      <c r="H97" s="831"/>
      <c r="I97" s="830"/>
      <c r="J97" s="824">
        <f t="shared" si="6"/>
        <v>8037</v>
      </c>
      <c r="K97" s="1946"/>
      <c r="L97" s="1947"/>
      <c r="M97" s="1948"/>
      <c r="N97" s="2031">
        <f>I97*I98</f>
        <v>0</v>
      </c>
      <c r="O97" s="39"/>
    </row>
    <row r="98" spans="1:15" ht="13.5" customHeight="1">
      <c r="A98" s="2010"/>
      <c r="B98" s="2012"/>
      <c r="C98" s="2012"/>
      <c r="D98" s="1003"/>
      <c r="E98" s="2116"/>
      <c r="F98" s="2117"/>
      <c r="G98" s="821" t="s">
        <v>318</v>
      </c>
      <c r="H98" s="832"/>
      <c r="I98" s="829"/>
      <c r="J98" s="825">
        <f t="shared" si="6"/>
        <v>8067</v>
      </c>
      <c r="K98" s="1939"/>
      <c r="L98" s="1940"/>
      <c r="M98" s="1941"/>
      <c r="N98" s="2031"/>
      <c r="O98" s="39"/>
    </row>
    <row r="99" spans="1:15" ht="13.5" customHeight="1">
      <c r="A99" s="2009">
        <f>A97</f>
        <v>50</v>
      </c>
      <c r="B99" s="2011" t="str">
        <f>B97</f>
        <v>K</v>
      </c>
      <c r="C99" s="2011">
        <f>C97+1</f>
        <v>68</v>
      </c>
      <c r="D99" s="1001"/>
      <c r="E99" s="2114"/>
      <c r="F99" s="2115"/>
      <c r="G99" s="820" t="s">
        <v>266</v>
      </c>
      <c r="H99" s="831"/>
      <c r="I99" s="830"/>
      <c r="J99" s="824">
        <f t="shared" si="6"/>
        <v>8038</v>
      </c>
      <c r="K99" s="1946"/>
      <c r="L99" s="1947"/>
      <c r="M99" s="1948"/>
      <c r="N99" s="2031">
        <f>I99*I100</f>
        <v>0</v>
      </c>
      <c r="O99" s="39"/>
    </row>
    <row r="100" spans="1:15" ht="13.5" customHeight="1">
      <c r="A100" s="2010"/>
      <c r="B100" s="2012"/>
      <c r="C100" s="2012"/>
      <c r="D100" s="1003"/>
      <c r="E100" s="2116"/>
      <c r="F100" s="2117"/>
      <c r="G100" s="821" t="s">
        <v>318</v>
      </c>
      <c r="H100" s="832"/>
      <c r="I100" s="829"/>
      <c r="J100" s="825">
        <f t="shared" si="6"/>
        <v>8068</v>
      </c>
      <c r="K100" s="1939"/>
      <c r="L100" s="1940"/>
      <c r="M100" s="1941"/>
      <c r="N100" s="2031"/>
      <c r="O100" s="39"/>
    </row>
    <row r="101" spans="1:15" ht="13.5" customHeight="1">
      <c r="A101" s="2009">
        <f>A99</f>
        <v>50</v>
      </c>
      <c r="B101" s="2011" t="str">
        <f>B99</f>
        <v>K</v>
      </c>
      <c r="C101" s="2011">
        <f>C99+1</f>
        <v>69</v>
      </c>
      <c r="D101" s="1001"/>
      <c r="E101" s="2114"/>
      <c r="F101" s="2115"/>
      <c r="G101" s="820" t="s">
        <v>266</v>
      </c>
      <c r="H101" s="831"/>
      <c r="I101" s="830"/>
      <c r="J101" s="824">
        <f t="shared" si="6"/>
        <v>8039</v>
      </c>
      <c r="K101" s="1946"/>
      <c r="L101" s="1947"/>
      <c r="M101" s="1948"/>
      <c r="N101" s="2031">
        <f>I101*I102</f>
        <v>0</v>
      </c>
      <c r="O101" s="39"/>
    </row>
    <row r="102" spans="1:15" ht="13.5" customHeight="1">
      <c r="A102" s="2010"/>
      <c r="B102" s="2012"/>
      <c r="C102" s="2012"/>
      <c r="D102" s="1003"/>
      <c r="E102" s="2116"/>
      <c r="F102" s="2117"/>
      <c r="G102" s="821" t="s">
        <v>318</v>
      </c>
      <c r="H102" s="832"/>
      <c r="I102" s="829"/>
      <c r="J102" s="825">
        <f t="shared" si="6"/>
        <v>8069</v>
      </c>
      <c r="K102" s="1939"/>
      <c r="L102" s="1940"/>
      <c r="M102" s="1941"/>
      <c r="N102" s="2031"/>
      <c r="O102" s="39"/>
    </row>
    <row r="103" spans="1:15" ht="13.5" customHeight="1">
      <c r="A103" s="2009">
        <f>A101</f>
        <v>50</v>
      </c>
      <c r="B103" s="2011" t="str">
        <f>B101</f>
        <v>K</v>
      </c>
      <c r="C103" s="2011">
        <f>C101+1</f>
        <v>70</v>
      </c>
      <c r="D103" s="1001"/>
      <c r="E103" s="2114"/>
      <c r="F103" s="2115"/>
      <c r="G103" s="820" t="s">
        <v>266</v>
      </c>
      <c r="H103" s="831"/>
      <c r="I103" s="830"/>
      <c r="J103" s="824">
        <f t="shared" si="6"/>
        <v>8040</v>
      </c>
      <c r="K103" s="1946"/>
      <c r="L103" s="1947"/>
      <c r="M103" s="1948"/>
      <c r="N103" s="2031">
        <f>I103*I104</f>
        <v>0</v>
      </c>
      <c r="O103" s="39"/>
    </row>
    <row r="104" spans="1:15" ht="13.5" customHeight="1">
      <c r="A104" s="2010"/>
      <c r="B104" s="2012"/>
      <c r="C104" s="2012"/>
      <c r="D104" s="1003"/>
      <c r="E104" s="2116"/>
      <c r="F104" s="2117"/>
      <c r="G104" s="821" t="s">
        <v>318</v>
      </c>
      <c r="H104" s="832"/>
      <c r="I104" s="829"/>
      <c r="J104" s="825">
        <f t="shared" si="6"/>
        <v>8070</v>
      </c>
      <c r="K104" s="1939"/>
      <c r="L104" s="1940"/>
      <c r="M104" s="1941"/>
      <c r="N104" s="2031"/>
      <c r="O104" s="39"/>
    </row>
    <row r="105" spans="1:15" ht="13.5" customHeight="1">
      <c r="A105" s="2009">
        <f>A103</f>
        <v>50</v>
      </c>
      <c r="B105" s="2011" t="str">
        <f>B103</f>
        <v>K</v>
      </c>
      <c r="C105" s="2011">
        <f>C103+1</f>
        <v>71</v>
      </c>
      <c r="D105" s="1001"/>
      <c r="E105" s="2114"/>
      <c r="F105" s="2115"/>
      <c r="G105" s="820" t="s">
        <v>266</v>
      </c>
      <c r="H105" s="831"/>
      <c r="I105" s="830"/>
      <c r="J105" s="824">
        <f t="shared" si="6"/>
        <v>8041</v>
      </c>
      <c r="K105" s="1946"/>
      <c r="L105" s="1947"/>
      <c r="M105" s="1948"/>
      <c r="N105" s="2031">
        <f>I105*I106</f>
        <v>0</v>
      </c>
      <c r="O105" s="39"/>
    </row>
    <row r="106" spans="1:15" ht="13.5" customHeight="1">
      <c r="A106" s="2010"/>
      <c r="B106" s="2012"/>
      <c r="C106" s="2012"/>
      <c r="D106" s="1003"/>
      <c r="E106" s="2116"/>
      <c r="F106" s="2117"/>
      <c r="G106" s="821" t="s">
        <v>318</v>
      </c>
      <c r="H106" s="832"/>
      <c r="I106" s="829"/>
      <c r="J106" s="825">
        <f t="shared" si="6"/>
        <v>8071</v>
      </c>
      <c r="K106" s="1939"/>
      <c r="L106" s="1940"/>
      <c r="M106" s="1941"/>
      <c r="N106" s="2031"/>
      <c r="O106" s="39"/>
    </row>
    <row r="107" spans="1:15" ht="13.5" customHeight="1">
      <c r="A107" s="2009">
        <f>A105</f>
        <v>50</v>
      </c>
      <c r="B107" s="2011" t="str">
        <f>B105</f>
        <v>K</v>
      </c>
      <c r="C107" s="2011">
        <f>C105+1</f>
        <v>72</v>
      </c>
      <c r="D107" s="1001"/>
      <c r="E107" s="2114"/>
      <c r="F107" s="2115"/>
      <c r="G107" s="820" t="s">
        <v>266</v>
      </c>
      <c r="H107" s="831"/>
      <c r="I107" s="830"/>
      <c r="J107" s="824">
        <f t="shared" si="6"/>
        <v>8042</v>
      </c>
      <c r="K107" s="1946"/>
      <c r="L107" s="1947"/>
      <c r="M107" s="1948"/>
      <c r="N107" s="2031">
        <f>I107*I108</f>
        <v>0</v>
      </c>
      <c r="O107" s="39"/>
    </row>
    <row r="108" spans="1:15" ht="13.5" customHeight="1">
      <c r="A108" s="2010"/>
      <c r="B108" s="2012"/>
      <c r="C108" s="2012"/>
      <c r="D108" s="1003"/>
      <c r="E108" s="2116"/>
      <c r="F108" s="2117"/>
      <c r="G108" s="821" t="s">
        <v>318</v>
      </c>
      <c r="H108" s="832"/>
      <c r="I108" s="829"/>
      <c r="J108" s="825">
        <f t="shared" si="6"/>
        <v>8072</v>
      </c>
      <c r="K108" s="1939"/>
      <c r="L108" s="1940"/>
      <c r="M108" s="1941"/>
      <c r="N108" s="2031"/>
      <c r="O108" s="39"/>
    </row>
    <row r="109" spans="1:15" ht="13.5" customHeight="1">
      <c r="A109" s="2009">
        <f>A107</f>
        <v>50</v>
      </c>
      <c r="B109" s="2011" t="str">
        <f>B107</f>
        <v>K</v>
      </c>
      <c r="C109" s="2011">
        <f>C107+1</f>
        <v>73</v>
      </c>
      <c r="D109" s="1001"/>
      <c r="E109" s="2114"/>
      <c r="F109" s="2115"/>
      <c r="G109" s="820" t="s">
        <v>266</v>
      </c>
      <c r="H109" s="831"/>
      <c r="I109" s="830"/>
      <c r="J109" s="824">
        <f t="shared" si="6"/>
        <v>8043</v>
      </c>
      <c r="K109" s="1946"/>
      <c r="L109" s="1947"/>
      <c r="M109" s="1948"/>
      <c r="N109" s="2031">
        <f>I109*I110</f>
        <v>0</v>
      </c>
      <c r="O109" s="39"/>
    </row>
    <row r="110" spans="1:15" ht="13.5" customHeight="1">
      <c r="A110" s="2010"/>
      <c r="B110" s="2012"/>
      <c r="C110" s="2012"/>
      <c r="D110" s="1003"/>
      <c r="E110" s="2116"/>
      <c r="F110" s="2117"/>
      <c r="G110" s="821" t="s">
        <v>318</v>
      </c>
      <c r="H110" s="832"/>
      <c r="I110" s="829"/>
      <c r="J110" s="825">
        <f t="shared" si="6"/>
        <v>8073</v>
      </c>
      <c r="K110" s="1939"/>
      <c r="L110" s="1940"/>
      <c r="M110" s="1941"/>
      <c r="N110" s="2031"/>
      <c r="O110" s="39"/>
    </row>
    <row r="111" spans="1:15" ht="13.5" customHeight="1">
      <c r="A111" s="2009">
        <f>A109</f>
        <v>50</v>
      </c>
      <c r="B111" s="2011" t="str">
        <f>B109</f>
        <v>K</v>
      </c>
      <c r="C111" s="2011">
        <f>C109+1</f>
        <v>74</v>
      </c>
      <c r="D111" s="1001"/>
      <c r="E111" s="2114"/>
      <c r="F111" s="2115"/>
      <c r="G111" s="820" t="s">
        <v>266</v>
      </c>
      <c r="H111" s="831"/>
      <c r="I111" s="830"/>
      <c r="J111" s="824">
        <f t="shared" si="6"/>
        <v>8044</v>
      </c>
      <c r="K111" s="1946"/>
      <c r="L111" s="1947"/>
      <c r="M111" s="1948"/>
      <c r="N111" s="2031">
        <f>I111*I112</f>
        <v>0</v>
      </c>
      <c r="O111" s="39"/>
    </row>
    <row r="112" spans="1:15" ht="13.5" customHeight="1">
      <c r="A112" s="2010"/>
      <c r="B112" s="2012"/>
      <c r="C112" s="2012"/>
      <c r="D112" s="1003"/>
      <c r="E112" s="2116"/>
      <c r="F112" s="2117"/>
      <c r="G112" s="821" t="s">
        <v>318</v>
      </c>
      <c r="H112" s="836"/>
      <c r="I112" s="829"/>
      <c r="J112" s="825">
        <f t="shared" si="6"/>
        <v>8074</v>
      </c>
      <c r="K112" s="1939"/>
      <c r="L112" s="1940"/>
      <c r="M112" s="1941"/>
      <c r="N112" s="2031"/>
      <c r="O112" s="39"/>
    </row>
    <row r="113" spans="1:15" ht="13.5" customHeight="1">
      <c r="A113" s="2009">
        <f>A111</f>
        <v>50</v>
      </c>
      <c r="B113" s="2011" t="str">
        <f>B111</f>
        <v>K</v>
      </c>
      <c r="C113" s="2011">
        <f>C111+1</f>
        <v>75</v>
      </c>
      <c r="D113" s="1001"/>
      <c r="E113" s="2114"/>
      <c r="F113" s="2115"/>
      <c r="G113" s="820" t="s">
        <v>266</v>
      </c>
      <c r="H113" s="831"/>
      <c r="I113" s="830"/>
      <c r="J113" s="824">
        <f t="shared" si="6"/>
        <v>8045</v>
      </c>
      <c r="K113" s="1946"/>
      <c r="L113" s="1947"/>
      <c r="M113" s="1948"/>
      <c r="N113" s="2031">
        <f>I113*I114</f>
        <v>0</v>
      </c>
      <c r="O113" s="39"/>
    </row>
    <row r="114" spans="1:15" ht="13.5" customHeight="1">
      <c r="A114" s="2010"/>
      <c r="B114" s="2012"/>
      <c r="C114" s="2012"/>
      <c r="D114" s="1003"/>
      <c r="E114" s="2116"/>
      <c r="F114" s="2117"/>
      <c r="G114" s="821" t="s">
        <v>318</v>
      </c>
      <c r="H114" s="832"/>
      <c r="I114" s="829"/>
      <c r="J114" s="825">
        <f t="shared" si="6"/>
        <v>8075</v>
      </c>
      <c r="K114" s="1939"/>
      <c r="L114" s="1940"/>
      <c r="M114" s="1941"/>
      <c r="N114" s="2031"/>
      <c r="O114" s="39"/>
    </row>
    <row r="115" spans="1:15" ht="13.5" customHeight="1">
      <c r="A115" s="2009">
        <f>A113</f>
        <v>50</v>
      </c>
      <c r="B115" s="2011" t="str">
        <f>B113</f>
        <v>K</v>
      </c>
      <c r="C115" s="2011">
        <f>C113+1</f>
        <v>76</v>
      </c>
      <c r="D115" s="1001"/>
      <c r="E115" s="2114"/>
      <c r="F115" s="2115"/>
      <c r="G115" s="820" t="s">
        <v>266</v>
      </c>
      <c r="H115" s="831"/>
      <c r="I115" s="833"/>
      <c r="J115" s="824">
        <f t="shared" si="6"/>
        <v>8046</v>
      </c>
      <c r="K115" s="1946"/>
      <c r="L115" s="1947"/>
      <c r="M115" s="1948"/>
      <c r="N115" s="2031">
        <f>I115*I116</f>
        <v>0</v>
      </c>
      <c r="O115" s="39"/>
    </row>
    <row r="116" spans="1:15" ht="13.5" customHeight="1">
      <c r="A116" s="2010"/>
      <c r="B116" s="2012"/>
      <c r="C116" s="2012"/>
      <c r="D116" s="1003"/>
      <c r="E116" s="2116"/>
      <c r="F116" s="2117"/>
      <c r="G116" s="821" t="s">
        <v>318</v>
      </c>
      <c r="H116" s="832"/>
      <c r="I116" s="834"/>
      <c r="J116" s="825">
        <f t="shared" si="6"/>
        <v>8076</v>
      </c>
      <c r="K116" s="1939"/>
      <c r="L116" s="1940"/>
      <c r="M116" s="1941"/>
      <c r="N116" s="2031"/>
      <c r="O116" s="39"/>
    </row>
    <row r="117" spans="1:15" ht="13.5" customHeight="1">
      <c r="A117" s="2009">
        <f>A115</f>
        <v>50</v>
      </c>
      <c r="B117" s="2011" t="str">
        <f>B115</f>
        <v>K</v>
      </c>
      <c r="C117" s="2011">
        <f>C115+1</f>
        <v>77</v>
      </c>
      <c r="D117" s="1001"/>
      <c r="E117" s="2114"/>
      <c r="F117" s="2115"/>
      <c r="G117" s="820" t="s">
        <v>266</v>
      </c>
      <c r="H117" s="831"/>
      <c r="I117" s="833"/>
      <c r="J117" s="824">
        <f t="shared" si="6"/>
        <v>8047</v>
      </c>
      <c r="K117" s="1946"/>
      <c r="L117" s="1947"/>
      <c r="M117" s="1948"/>
      <c r="N117" s="2040">
        <f>I117*I118</f>
        <v>0</v>
      </c>
      <c r="O117" s="39"/>
    </row>
    <row r="118" spans="1:15" ht="13.5" customHeight="1">
      <c r="A118" s="2010"/>
      <c r="B118" s="2012"/>
      <c r="C118" s="2012"/>
      <c r="D118" s="1003"/>
      <c r="E118" s="2116"/>
      <c r="F118" s="2117"/>
      <c r="G118" s="821" t="s">
        <v>318</v>
      </c>
      <c r="H118" s="832"/>
      <c r="I118" s="834"/>
      <c r="J118" s="825">
        <f t="shared" si="6"/>
        <v>8077</v>
      </c>
      <c r="K118" s="1939"/>
      <c r="L118" s="1940"/>
      <c r="M118" s="1941"/>
      <c r="N118" s="2040"/>
      <c r="O118" s="39"/>
    </row>
    <row r="119" spans="1:15" ht="13.5" customHeight="1">
      <c r="A119" s="2009">
        <f>A117</f>
        <v>50</v>
      </c>
      <c r="B119" s="2011" t="str">
        <f>B117</f>
        <v>K</v>
      </c>
      <c r="C119" s="2011">
        <f>C117+1</f>
        <v>78</v>
      </c>
      <c r="D119" s="1001"/>
      <c r="E119" s="2114"/>
      <c r="F119" s="2115"/>
      <c r="G119" s="820" t="s">
        <v>266</v>
      </c>
      <c r="H119" s="831"/>
      <c r="I119" s="833"/>
      <c r="J119" s="824">
        <f t="shared" si="6"/>
        <v>8048</v>
      </c>
      <c r="K119" s="1946"/>
      <c r="L119" s="1947"/>
      <c r="M119" s="1948"/>
      <c r="N119" s="2031">
        <f>I119*I120</f>
        <v>0</v>
      </c>
      <c r="O119" s="39"/>
    </row>
    <row r="120" spans="1:15" ht="13.5" customHeight="1">
      <c r="A120" s="2010"/>
      <c r="B120" s="2012"/>
      <c r="C120" s="2012"/>
      <c r="D120" s="1003"/>
      <c r="E120" s="2116"/>
      <c r="F120" s="2117"/>
      <c r="G120" s="821" t="s">
        <v>318</v>
      </c>
      <c r="H120" s="832"/>
      <c r="I120" s="834"/>
      <c r="J120" s="825">
        <f t="shared" si="6"/>
        <v>8078</v>
      </c>
      <c r="K120" s="1939"/>
      <c r="L120" s="1940"/>
      <c r="M120" s="1941"/>
      <c r="N120" s="2031"/>
      <c r="O120" s="39"/>
    </row>
    <row r="121" spans="1:15" ht="13.5" customHeight="1">
      <c r="A121" s="2009">
        <f>A119</f>
        <v>50</v>
      </c>
      <c r="B121" s="2011" t="str">
        <f>B119</f>
        <v>K</v>
      </c>
      <c r="C121" s="2011">
        <f>C119+1</f>
        <v>79</v>
      </c>
      <c r="D121" s="1001"/>
      <c r="E121" s="2114"/>
      <c r="F121" s="2115"/>
      <c r="G121" s="820" t="s">
        <v>266</v>
      </c>
      <c r="H121" s="831"/>
      <c r="I121" s="833"/>
      <c r="J121" s="824">
        <f t="shared" si="6"/>
        <v>8049</v>
      </c>
      <c r="K121" s="1946"/>
      <c r="L121" s="1947"/>
      <c r="M121" s="1948"/>
      <c r="N121" s="2031">
        <f>I121*I122</f>
        <v>0</v>
      </c>
      <c r="O121" s="39"/>
    </row>
    <row r="122" spans="1:15" ht="13.5" customHeight="1">
      <c r="A122" s="2010"/>
      <c r="B122" s="2012"/>
      <c r="C122" s="2012"/>
      <c r="D122" s="1003"/>
      <c r="E122" s="2116"/>
      <c r="F122" s="2117"/>
      <c r="G122" s="821" t="s">
        <v>318</v>
      </c>
      <c r="H122" s="836"/>
      <c r="I122" s="834"/>
      <c r="J122" s="825">
        <f t="shared" si="6"/>
        <v>8079</v>
      </c>
      <c r="K122" s="1939"/>
      <c r="L122" s="1940"/>
      <c r="M122" s="1941"/>
      <c r="N122" s="2031"/>
      <c r="O122" s="39"/>
    </row>
    <row r="123" spans="1:15" ht="13.5" customHeight="1">
      <c r="A123" s="2009">
        <f>A121</f>
        <v>50</v>
      </c>
      <c r="B123" s="2011" t="str">
        <f>B121</f>
        <v>K</v>
      </c>
      <c r="C123" s="2011">
        <f>C121+1</f>
        <v>80</v>
      </c>
      <c r="D123" s="1001"/>
      <c r="E123" s="2114"/>
      <c r="F123" s="2115"/>
      <c r="G123" s="820" t="s">
        <v>266</v>
      </c>
      <c r="H123" s="831"/>
      <c r="I123" s="833"/>
      <c r="J123" s="824">
        <f t="shared" si="6"/>
        <v>8050</v>
      </c>
      <c r="K123" s="1946"/>
      <c r="L123" s="1947"/>
      <c r="M123" s="1948"/>
      <c r="N123" s="2031">
        <f>I123*I124</f>
        <v>0</v>
      </c>
      <c r="O123" s="39"/>
    </row>
    <row r="124" spans="1:15" ht="13.5" customHeight="1" thickBot="1">
      <c r="A124" s="2010"/>
      <c r="B124" s="2012"/>
      <c r="C124" s="2012"/>
      <c r="D124" s="1003"/>
      <c r="E124" s="2116"/>
      <c r="F124" s="2117"/>
      <c r="G124" s="821" t="s">
        <v>318</v>
      </c>
      <c r="H124" s="836"/>
      <c r="I124" s="835"/>
      <c r="J124" s="825">
        <f t="shared" si="6"/>
        <v>8080</v>
      </c>
      <c r="K124" s="1939"/>
      <c r="L124" s="1940"/>
      <c r="M124" s="1941"/>
      <c r="N124" s="2031"/>
      <c r="O124" s="39"/>
    </row>
    <row r="125" spans="1:15" ht="6.75" customHeight="1" thickBot="1" thickTop="1">
      <c r="A125" s="722"/>
      <c r="B125" s="722"/>
      <c r="C125" s="722"/>
      <c r="D125" s="723"/>
      <c r="E125" s="724"/>
      <c r="F125" s="724"/>
      <c r="G125" s="726"/>
      <c r="H125" s="726"/>
      <c r="I125" s="870"/>
      <c r="J125" s="826"/>
      <c r="K125" s="727"/>
      <c r="L125" s="727"/>
      <c r="M125" s="727"/>
      <c r="N125" s="760"/>
      <c r="O125" s="39"/>
    </row>
    <row r="126" spans="1:15" ht="13.5" customHeight="1" thickTop="1">
      <c r="A126" s="687">
        <f>A123</f>
        <v>50</v>
      </c>
      <c r="B126" s="698" t="str">
        <f>B123</f>
        <v>K</v>
      </c>
      <c r="C126" s="698">
        <f>C123+1</f>
        <v>81</v>
      </c>
      <c r="D126" s="1001"/>
      <c r="E126" s="582"/>
      <c r="F126" s="691"/>
      <c r="G126" s="908"/>
      <c r="H126" s="818" t="s">
        <v>249</v>
      </c>
      <c r="I126" s="1008"/>
      <c r="J126" s="837">
        <f>J124+1</f>
        <v>8081</v>
      </c>
      <c r="K126" s="2027"/>
      <c r="L126" s="2028"/>
      <c r="M126" s="2029"/>
      <c r="N126" s="803">
        <f>5*I126</f>
        <v>0</v>
      </c>
      <c r="O126" s="39"/>
    </row>
    <row r="127" spans="1:15" ht="13.5" customHeight="1">
      <c r="A127" s="689">
        <f aca="true" t="shared" si="7" ref="A127:B140">A126</f>
        <v>50</v>
      </c>
      <c r="B127" s="699" t="str">
        <f t="shared" si="7"/>
        <v>K</v>
      </c>
      <c r="C127" s="699">
        <f aca="true" t="shared" si="8" ref="C127:C144">C126+1</f>
        <v>82</v>
      </c>
      <c r="D127" s="1002"/>
      <c r="E127" s="582"/>
      <c r="F127" s="582"/>
      <c r="G127" s="909"/>
      <c r="H127" s="817" t="s">
        <v>249</v>
      </c>
      <c r="I127" s="1009"/>
      <c r="J127" s="840">
        <f aca="true" t="shared" si="9" ref="J127:J144">J126+1</f>
        <v>8082</v>
      </c>
      <c r="K127" s="1924"/>
      <c r="L127" s="1925"/>
      <c r="M127" s="1926"/>
      <c r="N127" s="803">
        <f>5*I127</f>
        <v>0</v>
      </c>
      <c r="O127" s="39"/>
    </row>
    <row r="128" spans="1:15" ht="13.5" customHeight="1">
      <c r="A128" s="689">
        <f t="shared" si="7"/>
        <v>50</v>
      </c>
      <c r="B128" s="699" t="str">
        <f t="shared" si="7"/>
        <v>K</v>
      </c>
      <c r="C128" s="699">
        <f t="shared" si="8"/>
        <v>83</v>
      </c>
      <c r="D128" s="1002"/>
      <c r="E128" s="582"/>
      <c r="F128" s="582"/>
      <c r="G128" s="909"/>
      <c r="H128" s="817" t="s">
        <v>249</v>
      </c>
      <c r="I128" s="1009"/>
      <c r="J128" s="838">
        <f t="shared" si="9"/>
        <v>8083</v>
      </c>
      <c r="K128" s="1924"/>
      <c r="L128" s="1925"/>
      <c r="M128" s="1926"/>
      <c r="N128" s="803">
        <f>5*I128</f>
        <v>0</v>
      </c>
      <c r="O128" s="39"/>
    </row>
    <row r="129" spans="1:15" ht="13.5" customHeight="1">
      <c r="A129" s="689">
        <f t="shared" si="7"/>
        <v>50</v>
      </c>
      <c r="B129" s="699" t="str">
        <f t="shared" si="7"/>
        <v>K</v>
      </c>
      <c r="C129" s="699">
        <f t="shared" si="8"/>
        <v>84</v>
      </c>
      <c r="D129" s="1002"/>
      <c r="E129" s="582"/>
      <c r="F129" s="582"/>
      <c r="G129" s="909"/>
      <c r="H129" s="817" t="s">
        <v>249</v>
      </c>
      <c r="I129" s="1009"/>
      <c r="J129" s="838">
        <f t="shared" si="9"/>
        <v>8084</v>
      </c>
      <c r="K129" s="1924"/>
      <c r="L129" s="1925"/>
      <c r="M129" s="1926"/>
      <c r="N129" s="803">
        <f>5*I129</f>
        <v>0</v>
      </c>
      <c r="O129" s="39"/>
    </row>
    <row r="130" spans="1:15" ht="13.5" customHeight="1">
      <c r="A130" s="689">
        <f t="shared" si="7"/>
        <v>50</v>
      </c>
      <c r="B130" s="699" t="str">
        <f t="shared" si="7"/>
        <v>K</v>
      </c>
      <c r="C130" s="699">
        <f t="shared" si="8"/>
        <v>85</v>
      </c>
      <c r="D130" s="1002"/>
      <c r="E130" s="582"/>
      <c r="F130" s="582"/>
      <c r="G130" s="909"/>
      <c r="H130" s="817" t="s">
        <v>249</v>
      </c>
      <c r="I130" s="1009"/>
      <c r="J130" s="838">
        <f t="shared" si="9"/>
        <v>8085</v>
      </c>
      <c r="K130" s="1924"/>
      <c r="L130" s="1925"/>
      <c r="M130" s="1926"/>
      <c r="N130" s="803">
        <f>5*I130</f>
        <v>0</v>
      </c>
      <c r="O130" s="39"/>
    </row>
    <row r="131" spans="1:15" ht="13.5" customHeight="1">
      <c r="A131" s="689">
        <f t="shared" si="7"/>
        <v>50</v>
      </c>
      <c r="B131" s="699" t="str">
        <f t="shared" si="7"/>
        <v>K</v>
      </c>
      <c r="C131" s="699">
        <f t="shared" si="8"/>
        <v>86</v>
      </c>
      <c r="D131" s="1002"/>
      <c r="E131" s="582"/>
      <c r="F131" s="582"/>
      <c r="G131" s="909"/>
      <c r="H131" s="817" t="s">
        <v>249</v>
      </c>
      <c r="I131" s="1009"/>
      <c r="J131" s="838">
        <f t="shared" si="9"/>
        <v>8086</v>
      </c>
      <c r="K131" s="1924"/>
      <c r="L131" s="1925"/>
      <c r="M131" s="1926"/>
      <c r="N131" s="803">
        <f aca="true" t="shared" si="10" ref="N131:N140">5*I131</f>
        <v>0</v>
      </c>
      <c r="O131" s="39"/>
    </row>
    <row r="132" spans="1:15" ht="13.5" customHeight="1">
      <c r="A132" s="689">
        <f t="shared" si="7"/>
        <v>50</v>
      </c>
      <c r="B132" s="699" t="str">
        <f t="shared" si="7"/>
        <v>K</v>
      </c>
      <c r="C132" s="699">
        <f t="shared" si="8"/>
        <v>87</v>
      </c>
      <c r="D132" s="1002"/>
      <c r="E132" s="582"/>
      <c r="F132" s="582"/>
      <c r="G132" s="909"/>
      <c r="H132" s="817" t="s">
        <v>249</v>
      </c>
      <c r="I132" s="1009"/>
      <c r="J132" s="838">
        <f t="shared" si="9"/>
        <v>8087</v>
      </c>
      <c r="K132" s="1924"/>
      <c r="L132" s="1925"/>
      <c r="M132" s="1926"/>
      <c r="N132" s="803">
        <f t="shared" si="10"/>
        <v>0</v>
      </c>
      <c r="O132" s="39"/>
    </row>
    <row r="133" spans="1:15" ht="13.5" customHeight="1">
      <c r="A133" s="689">
        <f t="shared" si="7"/>
        <v>50</v>
      </c>
      <c r="B133" s="699" t="str">
        <f t="shared" si="7"/>
        <v>K</v>
      </c>
      <c r="C133" s="699">
        <f t="shared" si="8"/>
        <v>88</v>
      </c>
      <c r="D133" s="1002"/>
      <c r="E133" s="582"/>
      <c r="F133" s="582"/>
      <c r="G133" s="909"/>
      <c r="H133" s="817" t="s">
        <v>249</v>
      </c>
      <c r="I133" s="1009"/>
      <c r="J133" s="838">
        <f t="shared" si="9"/>
        <v>8088</v>
      </c>
      <c r="K133" s="1924"/>
      <c r="L133" s="1925"/>
      <c r="M133" s="1926"/>
      <c r="N133" s="803">
        <f t="shared" si="10"/>
        <v>0</v>
      </c>
      <c r="O133" s="39"/>
    </row>
    <row r="134" spans="1:15" ht="13.5" customHeight="1">
      <c r="A134" s="689">
        <f t="shared" si="7"/>
        <v>50</v>
      </c>
      <c r="B134" s="699" t="str">
        <f t="shared" si="7"/>
        <v>K</v>
      </c>
      <c r="C134" s="699">
        <f t="shared" si="8"/>
        <v>89</v>
      </c>
      <c r="D134" s="1002"/>
      <c r="E134" s="582"/>
      <c r="F134" s="582"/>
      <c r="G134" s="909"/>
      <c r="H134" s="817" t="s">
        <v>249</v>
      </c>
      <c r="I134" s="1009"/>
      <c r="J134" s="838">
        <f t="shared" si="9"/>
        <v>8089</v>
      </c>
      <c r="K134" s="1924"/>
      <c r="L134" s="1925"/>
      <c r="M134" s="1926"/>
      <c r="N134" s="803">
        <f t="shared" si="10"/>
        <v>0</v>
      </c>
      <c r="O134" s="39"/>
    </row>
    <row r="135" spans="1:15" ht="13.5" customHeight="1">
      <c r="A135" s="689">
        <f t="shared" si="7"/>
        <v>50</v>
      </c>
      <c r="B135" s="699" t="str">
        <f t="shared" si="7"/>
        <v>K</v>
      </c>
      <c r="C135" s="699">
        <f t="shared" si="8"/>
        <v>90</v>
      </c>
      <c r="D135" s="1002"/>
      <c r="E135" s="582"/>
      <c r="F135" s="582"/>
      <c r="G135" s="909"/>
      <c r="H135" s="817" t="s">
        <v>249</v>
      </c>
      <c r="I135" s="1009"/>
      <c r="J135" s="838">
        <f t="shared" si="9"/>
        <v>8090</v>
      </c>
      <c r="K135" s="1924"/>
      <c r="L135" s="1925"/>
      <c r="M135" s="1926"/>
      <c r="N135" s="803">
        <f t="shared" si="10"/>
        <v>0</v>
      </c>
      <c r="O135" s="39"/>
    </row>
    <row r="136" spans="1:15" ht="13.5" customHeight="1">
      <c r="A136" s="689">
        <f t="shared" si="7"/>
        <v>50</v>
      </c>
      <c r="B136" s="699" t="str">
        <f t="shared" si="7"/>
        <v>K</v>
      </c>
      <c r="C136" s="699">
        <f t="shared" si="8"/>
        <v>91</v>
      </c>
      <c r="D136" s="1002"/>
      <c r="E136" s="582"/>
      <c r="F136" s="582"/>
      <c r="G136" s="909"/>
      <c r="H136" s="817" t="s">
        <v>249</v>
      </c>
      <c r="I136" s="1009"/>
      <c r="J136" s="838">
        <f t="shared" si="9"/>
        <v>8091</v>
      </c>
      <c r="K136" s="1924"/>
      <c r="L136" s="1925"/>
      <c r="M136" s="1926"/>
      <c r="N136" s="803">
        <f t="shared" si="10"/>
        <v>0</v>
      </c>
      <c r="O136" s="39"/>
    </row>
    <row r="137" spans="1:15" ht="13.5" customHeight="1">
      <c r="A137" s="689">
        <f t="shared" si="7"/>
        <v>50</v>
      </c>
      <c r="B137" s="699" t="str">
        <f t="shared" si="7"/>
        <v>K</v>
      </c>
      <c r="C137" s="699">
        <f t="shared" si="8"/>
        <v>92</v>
      </c>
      <c r="D137" s="1002"/>
      <c r="E137" s="582"/>
      <c r="F137" s="582"/>
      <c r="G137" s="909"/>
      <c r="H137" s="817" t="s">
        <v>249</v>
      </c>
      <c r="I137" s="1009"/>
      <c r="J137" s="838">
        <f t="shared" si="9"/>
        <v>8092</v>
      </c>
      <c r="K137" s="1924"/>
      <c r="L137" s="1925"/>
      <c r="M137" s="1926"/>
      <c r="N137" s="803">
        <f t="shared" si="10"/>
        <v>0</v>
      </c>
      <c r="O137" s="39"/>
    </row>
    <row r="138" spans="1:15" ht="13.5" customHeight="1">
      <c r="A138" s="689">
        <f t="shared" si="7"/>
        <v>50</v>
      </c>
      <c r="B138" s="699" t="str">
        <f t="shared" si="7"/>
        <v>K</v>
      </c>
      <c r="C138" s="699">
        <f t="shared" si="8"/>
        <v>93</v>
      </c>
      <c r="D138" s="1002"/>
      <c r="E138" s="582"/>
      <c r="F138" s="582"/>
      <c r="G138" s="909"/>
      <c r="H138" s="817" t="s">
        <v>249</v>
      </c>
      <c r="I138" s="1009"/>
      <c r="J138" s="838">
        <f t="shared" si="9"/>
        <v>8093</v>
      </c>
      <c r="K138" s="1924"/>
      <c r="L138" s="1925"/>
      <c r="M138" s="1926"/>
      <c r="N138" s="803">
        <f t="shared" si="10"/>
        <v>0</v>
      </c>
      <c r="O138" s="39"/>
    </row>
    <row r="139" spans="1:15" ht="13.5" customHeight="1">
      <c r="A139" s="689">
        <f t="shared" si="7"/>
        <v>50</v>
      </c>
      <c r="B139" s="699" t="str">
        <f t="shared" si="7"/>
        <v>K</v>
      </c>
      <c r="C139" s="699">
        <f t="shared" si="8"/>
        <v>94</v>
      </c>
      <c r="D139" s="1002"/>
      <c r="E139" s="582"/>
      <c r="F139" s="582"/>
      <c r="G139" s="909"/>
      <c r="H139" s="817" t="s">
        <v>249</v>
      </c>
      <c r="I139" s="1009"/>
      <c r="J139" s="838">
        <f t="shared" si="9"/>
        <v>8094</v>
      </c>
      <c r="K139" s="1924"/>
      <c r="L139" s="1925"/>
      <c r="M139" s="1926"/>
      <c r="N139" s="803">
        <f t="shared" si="10"/>
        <v>0</v>
      </c>
      <c r="O139" s="39"/>
    </row>
    <row r="140" spans="1:15" ht="13.5" customHeight="1">
      <c r="A140" s="689">
        <f t="shared" si="7"/>
        <v>50</v>
      </c>
      <c r="B140" s="699" t="str">
        <f t="shared" si="7"/>
        <v>K</v>
      </c>
      <c r="C140" s="699">
        <f t="shared" si="8"/>
        <v>95</v>
      </c>
      <c r="D140" s="1002"/>
      <c r="E140" s="582"/>
      <c r="F140" s="582"/>
      <c r="G140" s="909"/>
      <c r="H140" s="817" t="s">
        <v>249</v>
      </c>
      <c r="I140" s="1009"/>
      <c r="J140" s="838">
        <f t="shared" si="9"/>
        <v>8095</v>
      </c>
      <c r="K140" s="1924"/>
      <c r="L140" s="1925"/>
      <c r="M140" s="1926"/>
      <c r="N140" s="803">
        <f t="shared" si="10"/>
        <v>0</v>
      </c>
      <c r="O140" s="39"/>
    </row>
    <row r="141" spans="1:15" ht="13.5" customHeight="1">
      <c r="A141" s="689">
        <f>A130</f>
        <v>50</v>
      </c>
      <c r="B141" s="699" t="str">
        <f>B130</f>
        <v>K</v>
      </c>
      <c r="C141" s="699">
        <f t="shared" si="8"/>
        <v>96</v>
      </c>
      <c r="D141" s="1002"/>
      <c r="E141" s="582"/>
      <c r="F141" s="582"/>
      <c r="G141" s="909"/>
      <c r="H141" s="817" t="s">
        <v>249</v>
      </c>
      <c r="I141" s="1009"/>
      <c r="J141" s="838">
        <f t="shared" si="9"/>
        <v>8096</v>
      </c>
      <c r="K141" s="1924"/>
      <c r="L141" s="1925"/>
      <c r="M141" s="1926"/>
      <c r="N141" s="803">
        <f>5*I141</f>
        <v>0</v>
      </c>
      <c r="O141" s="39"/>
    </row>
    <row r="142" spans="1:15" ht="13.5" customHeight="1">
      <c r="A142" s="689">
        <f aca="true" t="shared" si="11" ref="A142:B144">A141</f>
        <v>50</v>
      </c>
      <c r="B142" s="699" t="str">
        <f t="shared" si="11"/>
        <v>K</v>
      </c>
      <c r="C142" s="699">
        <f t="shared" si="8"/>
        <v>97</v>
      </c>
      <c r="D142" s="1002"/>
      <c r="E142" s="582"/>
      <c r="F142" s="582"/>
      <c r="G142" s="909"/>
      <c r="H142" s="817" t="s">
        <v>249</v>
      </c>
      <c r="I142" s="1009"/>
      <c r="J142" s="838">
        <f t="shared" si="9"/>
        <v>8097</v>
      </c>
      <c r="K142" s="1924"/>
      <c r="L142" s="1925"/>
      <c r="M142" s="1926"/>
      <c r="N142" s="803">
        <f>5*I142</f>
        <v>0</v>
      </c>
      <c r="O142" s="39"/>
    </row>
    <row r="143" spans="1:15" ht="13.5" customHeight="1">
      <c r="A143" s="689">
        <f t="shared" si="11"/>
        <v>50</v>
      </c>
      <c r="B143" s="699" t="str">
        <f t="shared" si="11"/>
        <v>K</v>
      </c>
      <c r="C143" s="699">
        <f t="shared" si="8"/>
        <v>98</v>
      </c>
      <c r="D143" s="1002"/>
      <c r="E143" s="582"/>
      <c r="F143" s="582"/>
      <c r="G143" s="909"/>
      <c r="H143" s="817" t="s">
        <v>249</v>
      </c>
      <c r="I143" s="1009"/>
      <c r="J143" s="838">
        <f t="shared" si="9"/>
        <v>8098</v>
      </c>
      <c r="K143" s="1924"/>
      <c r="L143" s="1925"/>
      <c r="M143" s="1926"/>
      <c r="N143" s="803">
        <f>5*I143</f>
        <v>0</v>
      </c>
      <c r="O143" s="39"/>
    </row>
    <row r="144" spans="1:15" ht="13.5" customHeight="1" thickBot="1">
      <c r="A144" s="688">
        <f t="shared" si="11"/>
        <v>50</v>
      </c>
      <c r="B144" s="700" t="str">
        <f t="shared" si="11"/>
        <v>K</v>
      </c>
      <c r="C144" s="700">
        <f t="shared" si="8"/>
        <v>99</v>
      </c>
      <c r="D144" s="1003"/>
      <c r="E144" s="690"/>
      <c r="F144" s="663"/>
      <c r="G144" s="910"/>
      <c r="H144" s="822" t="s">
        <v>249</v>
      </c>
      <c r="I144" s="1010"/>
      <c r="J144" s="839">
        <f t="shared" si="9"/>
        <v>8099</v>
      </c>
      <c r="K144" s="1933"/>
      <c r="L144" s="1934"/>
      <c r="M144" s="1935"/>
      <c r="N144" s="803">
        <f>5*I144</f>
        <v>0</v>
      </c>
      <c r="O144" s="39"/>
    </row>
    <row r="145" spans="1:15" ht="6.75" customHeight="1" thickTop="1">
      <c r="A145" s="422"/>
      <c r="B145" s="399"/>
      <c r="C145" s="399"/>
      <c r="D145" s="399"/>
      <c r="E145" s="400"/>
      <c r="F145" s="400"/>
      <c r="G145" s="13"/>
      <c r="H145" s="13"/>
      <c r="I145" s="423"/>
      <c r="J145" s="416"/>
      <c r="K145" s="416"/>
      <c r="L145" s="416"/>
      <c r="M145" s="416"/>
      <c r="N145" s="759"/>
      <c r="O145" s="39"/>
    </row>
    <row r="146" spans="1:14" ht="15" customHeight="1">
      <c r="A146" s="728" t="s">
        <v>267</v>
      </c>
      <c r="B146" s="729"/>
      <c r="C146" s="729"/>
      <c r="D146" s="729"/>
      <c r="E146" s="729" t="s">
        <v>302</v>
      </c>
      <c r="F146" s="730"/>
      <c r="G146" s="730"/>
      <c r="H146" s="730"/>
      <c r="I146" s="730"/>
      <c r="J146" s="730"/>
      <c r="K146" s="730"/>
      <c r="L146" s="730"/>
      <c r="M146" s="731"/>
      <c r="N146" s="785">
        <f>SUM(N65:N144)</f>
        <v>0</v>
      </c>
    </row>
    <row r="147" spans="1:14" ht="15" customHeight="1">
      <c r="A147" s="812"/>
      <c r="B147" s="666"/>
      <c r="C147" s="666"/>
      <c r="D147" s="666"/>
      <c r="E147" s="666" t="s">
        <v>303</v>
      </c>
      <c r="F147" s="667"/>
      <c r="G147" s="667"/>
      <c r="H147" s="667"/>
      <c r="I147" s="667"/>
      <c r="J147" s="667"/>
      <c r="K147" s="667"/>
      <c r="L147" s="667"/>
      <c r="M147" s="804"/>
      <c r="N147" s="805" t="e">
        <f>N146/1000/'49'!AG33</f>
        <v>#DIV/0!</v>
      </c>
    </row>
    <row r="148" spans="1:14" ht="15" customHeight="1">
      <c r="A148" s="732"/>
      <c r="B148" s="733"/>
      <c r="C148" s="733"/>
      <c r="D148" s="733"/>
      <c r="E148" s="734"/>
      <c r="F148" s="734"/>
      <c r="G148" s="734"/>
      <c r="H148" s="734"/>
      <c r="I148" s="734"/>
      <c r="J148" s="734"/>
      <c r="K148" s="734"/>
      <c r="L148" s="734"/>
      <c r="M148" s="735"/>
      <c r="N148" s="805">
        <f>N146/1000/'49'!$J$33</f>
        <v>0</v>
      </c>
    </row>
    <row r="149" spans="1:14" ht="15" customHeight="1" thickBot="1">
      <c r="A149" s="666"/>
      <c r="B149" s="666"/>
      <c r="C149" s="666"/>
      <c r="D149" s="666"/>
      <c r="E149" s="667"/>
      <c r="F149" s="667"/>
      <c r="G149" s="667"/>
      <c r="H149" s="667"/>
      <c r="I149" s="667"/>
      <c r="J149" s="667"/>
      <c r="K149" s="667"/>
      <c r="L149" s="667"/>
      <c r="M149" s="667"/>
      <c r="N149" s="805" t="e">
        <f>'49'!AG48*1000/N146</f>
        <v>#DIV/0!</v>
      </c>
    </row>
    <row r="150" spans="1:13" ht="16.5" customHeight="1" thickTop="1">
      <c r="A150" s="885" t="s">
        <v>211</v>
      </c>
      <c r="B150" s="886"/>
      <c r="C150" s="886"/>
      <c r="D150" s="886"/>
      <c r="E150" s="887"/>
      <c r="F150" s="887"/>
      <c r="G150" s="2094" t="e">
        <f>#REF!</f>
        <v>#REF!</v>
      </c>
      <c r="H150" s="2094"/>
      <c r="I150" s="2094"/>
      <c r="J150" s="2094"/>
      <c r="K150" s="2094"/>
      <c r="L150" s="2094"/>
      <c r="M150" s="2095"/>
    </row>
    <row r="151" spans="1:13" ht="15" customHeight="1">
      <c r="A151" s="888" t="s">
        <v>30</v>
      </c>
      <c r="B151" s="881"/>
      <c r="C151" s="881"/>
      <c r="D151" s="881"/>
      <c r="E151" s="882"/>
      <c r="F151" s="899">
        <f>'49'!C67</f>
        <v>0</v>
      </c>
      <c r="G151" s="883" t="s">
        <v>31</v>
      </c>
      <c r="H151" s="2100">
        <f>'49'!E67</f>
        <v>0</v>
      </c>
      <c r="I151" s="2101"/>
      <c r="J151" s="884" t="s">
        <v>228</v>
      </c>
      <c r="K151" s="884"/>
      <c r="L151" s="884"/>
      <c r="M151" s="889"/>
    </row>
    <row r="152" spans="1:13" ht="15" customHeight="1" thickBot="1">
      <c r="A152" s="890" t="s">
        <v>35</v>
      </c>
      <c r="B152" s="891"/>
      <c r="C152" s="891"/>
      <c r="D152" s="891"/>
      <c r="E152" s="892"/>
      <c r="F152" s="900">
        <f>'49'!C68</f>
        <v>0</v>
      </c>
      <c r="G152" s="893" t="s">
        <v>212</v>
      </c>
      <c r="H152" s="2096">
        <f>'49'!E68</f>
        <v>0</v>
      </c>
      <c r="I152" s="2097"/>
      <c r="J152" s="894"/>
      <c r="K152" s="895"/>
      <c r="L152" s="895"/>
      <c r="M152" s="896"/>
    </row>
    <row r="153" spans="1:14" ht="13.5" thickTop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</sheetData>
  <mergeCells count="292">
    <mergeCell ref="N121:N122"/>
    <mergeCell ref="N123:N124"/>
    <mergeCell ref="N113:N114"/>
    <mergeCell ref="N115:N116"/>
    <mergeCell ref="N117:N118"/>
    <mergeCell ref="N119:N120"/>
    <mergeCell ref="N105:N106"/>
    <mergeCell ref="N107:N108"/>
    <mergeCell ref="N109:N110"/>
    <mergeCell ref="N111:N112"/>
    <mergeCell ref="N97:N98"/>
    <mergeCell ref="N99:N100"/>
    <mergeCell ref="N101:N102"/>
    <mergeCell ref="N103:N104"/>
    <mergeCell ref="N89:N90"/>
    <mergeCell ref="N91:N92"/>
    <mergeCell ref="N93:N94"/>
    <mergeCell ref="N95:N96"/>
    <mergeCell ref="N81:N82"/>
    <mergeCell ref="N83:N84"/>
    <mergeCell ref="N85:N86"/>
    <mergeCell ref="N87:N88"/>
    <mergeCell ref="K126:M126"/>
    <mergeCell ref="K127:M127"/>
    <mergeCell ref="N65:N66"/>
    <mergeCell ref="N67:N68"/>
    <mergeCell ref="N69:N70"/>
    <mergeCell ref="N71:N72"/>
    <mergeCell ref="N73:N74"/>
    <mergeCell ref="N75:N76"/>
    <mergeCell ref="N77:N78"/>
    <mergeCell ref="N79:N80"/>
    <mergeCell ref="A123:A124"/>
    <mergeCell ref="B123:B124"/>
    <mergeCell ref="C123:C124"/>
    <mergeCell ref="E123:F124"/>
    <mergeCell ref="A121:A122"/>
    <mergeCell ref="B121:B122"/>
    <mergeCell ref="C121:C122"/>
    <mergeCell ref="E121:F122"/>
    <mergeCell ref="A119:A120"/>
    <mergeCell ref="B119:B120"/>
    <mergeCell ref="C119:C120"/>
    <mergeCell ref="E119:F120"/>
    <mergeCell ref="A117:A118"/>
    <mergeCell ref="B117:B118"/>
    <mergeCell ref="C117:C118"/>
    <mergeCell ref="E117:F118"/>
    <mergeCell ref="A115:A116"/>
    <mergeCell ref="B115:B116"/>
    <mergeCell ref="C115:C116"/>
    <mergeCell ref="E115:F116"/>
    <mergeCell ref="A113:A114"/>
    <mergeCell ref="B113:B114"/>
    <mergeCell ref="C113:C114"/>
    <mergeCell ref="E113:F114"/>
    <mergeCell ref="A111:A112"/>
    <mergeCell ref="B111:B112"/>
    <mergeCell ref="C111:C112"/>
    <mergeCell ref="E111:F112"/>
    <mergeCell ref="A109:A110"/>
    <mergeCell ref="B109:B110"/>
    <mergeCell ref="C109:C110"/>
    <mergeCell ref="E109:F110"/>
    <mergeCell ref="A107:A108"/>
    <mergeCell ref="B107:B108"/>
    <mergeCell ref="C107:C108"/>
    <mergeCell ref="E107:F108"/>
    <mergeCell ref="K105:M105"/>
    <mergeCell ref="K106:M106"/>
    <mergeCell ref="A103:A104"/>
    <mergeCell ref="B103:B104"/>
    <mergeCell ref="A105:A106"/>
    <mergeCell ref="B105:B106"/>
    <mergeCell ref="C105:C106"/>
    <mergeCell ref="E105:F106"/>
    <mergeCell ref="C103:C104"/>
    <mergeCell ref="E103:F104"/>
    <mergeCell ref="K99:M99"/>
    <mergeCell ref="K100:M100"/>
    <mergeCell ref="K101:M101"/>
    <mergeCell ref="K102:M102"/>
    <mergeCell ref="K103:M103"/>
    <mergeCell ref="K104:M104"/>
    <mergeCell ref="A101:A102"/>
    <mergeCell ref="B101:B102"/>
    <mergeCell ref="C101:C102"/>
    <mergeCell ref="E101:F102"/>
    <mergeCell ref="A99:A100"/>
    <mergeCell ref="B99:B100"/>
    <mergeCell ref="C99:C100"/>
    <mergeCell ref="E99:F100"/>
    <mergeCell ref="A97:A98"/>
    <mergeCell ref="B97:B98"/>
    <mergeCell ref="C97:C98"/>
    <mergeCell ref="E97:F98"/>
    <mergeCell ref="A95:A96"/>
    <mergeCell ref="B95:B96"/>
    <mergeCell ref="C95:C96"/>
    <mergeCell ref="E95:F96"/>
    <mergeCell ref="A93:A94"/>
    <mergeCell ref="B93:B94"/>
    <mergeCell ref="C93:C94"/>
    <mergeCell ref="E93:F94"/>
    <mergeCell ref="A91:A92"/>
    <mergeCell ref="B91:B92"/>
    <mergeCell ref="C91:C92"/>
    <mergeCell ref="E91:F92"/>
    <mergeCell ref="A89:A90"/>
    <mergeCell ref="B89:B90"/>
    <mergeCell ref="C89:C90"/>
    <mergeCell ref="E89:F90"/>
    <mergeCell ref="A87:A88"/>
    <mergeCell ref="B87:B88"/>
    <mergeCell ref="C87:C88"/>
    <mergeCell ref="E87:F88"/>
    <mergeCell ref="A85:A86"/>
    <mergeCell ref="B85:B86"/>
    <mergeCell ref="C85:C86"/>
    <mergeCell ref="E85:F86"/>
    <mergeCell ref="A83:A84"/>
    <mergeCell ref="B83:B84"/>
    <mergeCell ref="C83:C84"/>
    <mergeCell ref="E83:F84"/>
    <mergeCell ref="A81:A82"/>
    <mergeCell ref="B81:B82"/>
    <mergeCell ref="C81:C82"/>
    <mergeCell ref="E81:F82"/>
    <mergeCell ref="A79:A80"/>
    <mergeCell ref="B79:B80"/>
    <mergeCell ref="C79:C80"/>
    <mergeCell ref="E79:F80"/>
    <mergeCell ref="A77:A78"/>
    <mergeCell ref="B77:B78"/>
    <mergeCell ref="C77:C78"/>
    <mergeCell ref="E77:F78"/>
    <mergeCell ref="A75:A76"/>
    <mergeCell ref="B75:B76"/>
    <mergeCell ref="C75:C76"/>
    <mergeCell ref="E75:F76"/>
    <mergeCell ref="A73:A74"/>
    <mergeCell ref="B73:B74"/>
    <mergeCell ref="C73:C74"/>
    <mergeCell ref="E73:F74"/>
    <mergeCell ref="A71:A72"/>
    <mergeCell ref="B71:B72"/>
    <mergeCell ref="C71:C72"/>
    <mergeCell ref="E71:F72"/>
    <mergeCell ref="E67:F68"/>
    <mergeCell ref="A69:A70"/>
    <mergeCell ref="B69:B70"/>
    <mergeCell ref="C69:C70"/>
    <mergeCell ref="E69:F70"/>
    <mergeCell ref="A65:A66"/>
    <mergeCell ref="B65:B66"/>
    <mergeCell ref="C65:C66"/>
    <mergeCell ref="A67:A68"/>
    <mergeCell ref="B67:B68"/>
    <mergeCell ref="C67:C68"/>
    <mergeCell ref="K41:M41"/>
    <mergeCell ref="K42:M42"/>
    <mergeCell ref="E65:F66"/>
    <mergeCell ref="K65:M65"/>
    <mergeCell ref="K66:M66"/>
    <mergeCell ref="K50:M50"/>
    <mergeCell ref="K54:M54"/>
    <mergeCell ref="K55:M55"/>
    <mergeCell ref="K56:M56"/>
    <mergeCell ref="K57:M5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28:M128"/>
    <mergeCell ref="K129:M129"/>
    <mergeCell ref="K26:M26"/>
    <mergeCell ref="K30:M30"/>
    <mergeCell ref="K39:M39"/>
    <mergeCell ref="K40:M40"/>
    <mergeCell ref="K121:M121"/>
    <mergeCell ref="K122:M122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4:M144"/>
    <mergeCell ref="K142:M142"/>
    <mergeCell ref="K143:M143"/>
    <mergeCell ref="K130:M130"/>
    <mergeCell ref="K141:M141"/>
    <mergeCell ref="K138:M138"/>
    <mergeCell ref="K139:M139"/>
    <mergeCell ref="K140:M140"/>
    <mergeCell ref="K123:M123"/>
    <mergeCell ref="K124:M124"/>
    <mergeCell ref="K119:M119"/>
    <mergeCell ref="K120:M120"/>
    <mergeCell ref="K117:M117"/>
    <mergeCell ref="K118:M118"/>
    <mergeCell ref="K115:M115"/>
    <mergeCell ref="K116:M116"/>
    <mergeCell ref="K113:M113"/>
    <mergeCell ref="K114:M114"/>
    <mergeCell ref="K111:M111"/>
    <mergeCell ref="K112:M112"/>
    <mergeCell ref="K109:M109"/>
    <mergeCell ref="K110:M110"/>
    <mergeCell ref="K107:M107"/>
    <mergeCell ref="K108:M108"/>
    <mergeCell ref="A9:D9"/>
    <mergeCell ref="A11:D11"/>
    <mergeCell ref="A50:D50"/>
    <mergeCell ref="A52:D52"/>
    <mergeCell ref="I4:J4"/>
    <mergeCell ref="A1:E1"/>
    <mergeCell ref="K76:M76"/>
    <mergeCell ref="K77:M77"/>
    <mergeCell ref="K51:M51"/>
    <mergeCell ref="K52:M52"/>
    <mergeCell ref="K35:M35"/>
    <mergeCell ref="K36:M36"/>
    <mergeCell ref="K10:M10"/>
    <mergeCell ref="F1:J1"/>
    <mergeCell ref="K84:M84"/>
    <mergeCell ref="K85:M85"/>
    <mergeCell ref="K78:M78"/>
    <mergeCell ref="K79:M79"/>
    <mergeCell ref="K80:M80"/>
    <mergeCell ref="K81:M81"/>
    <mergeCell ref="K96:M96"/>
    <mergeCell ref="K97:M97"/>
    <mergeCell ref="K91:M91"/>
    <mergeCell ref="K92:M92"/>
    <mergeCell ref="K93:M93"/>
    <mergeCell ref="K94:M94"/>
    <mergeCell ref="K74:M74"/>
    <mergeCell ref="K75:M75"/>
    <mergeCell ref="K90:M90"/>
    <mergeCell ref="K95:M95"/>
    <mergeCell ref="K86:M86"/>
    <mergeCell ref="K87:M87"/>
    <mergeCell ref="K88:M88"/>
    <mergeCell ref="K89:M89"/>
    <mergeCell ref="K82:M82"/>
    <mergeCell ref="K83:M83"/>
    <mergeCell ref="A5:D5"/>
    <mergeCell ref="E5:J5"/>
    <mergeCell ref="K98:M98"/>
    <mergeCell ref="K67:M67"/>
    <mergeCell ref="K68:M68"/>
    <mergeCell ref="K69:M69"/>
    <mergeCell ref="K70:M70"/>
    <mergeCell ref="K71:M71"/>
    <mergeCell ref="K72:M72"/>
    <mergeCell ref="K73:M73"/>
    <mergeCell ref="K62:M62"/>
    <mergeCell ref="K63:M63"/>
    <mergeCell ref="K58:M58"/>
    <mergeCell ref="K59:M59"/>
    <mergeCell ref="K60:M60"/>
    <mergeCell ref="K61:M61"/>
    <mergeCell ref="H151:I151"/>
    <mergeCell ref="H152:I152"/>
    <mergeCell ref="G150:M150"/>
    <mergeCell ref="K131:M131"/>
    <mergeCell ref="K132:M132"/>
    <mergeCell ref="K133:M133"/>
    <mergeCell ref="K134:M134"/>
    <mergeCell ref="K135:M135"/>
    <mergeCell ref="K136:M136"/>
    <mergeCell ref="K137:M137"/>
  </mergeCells>
  <printOptions horizontalCentered="1"/>
  <pageMargins left="1" right="0.31496062992125984" top="0.78" bottom="0.72" header="0.46" footer="0.28"/>
  <pageSetup horizontalDpi="180" verticalDpi="180" orientation="portrait" paperSize="9" scale="75" r:id="rId4"/>
  <headerFooter alignWithMargins="0">
    <oddFooter>&amp;C&amp;"Times New Roman CE,obyčejné"&amp;12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 transitionEvaluation="1" transitionEntry="1"/>
  <dimension ref="A1:P92"/>
  <sheetViews>
    <sheetView showGridLines="0" showZeros="0" workbookViewId="0" topLeftCell="A1">
      <selection activeCell="D13" sqref="D13"/>
    </sheetView>
  </sheetViews>
  <sheetFormatPr defaultColWidth="9.00390625" defaultRowHeight="12.75"/>
  <cols>
    <col min="1" max="1" width="4.875" style="83" customWidth="1"/>
    <col min="2" max="2" width="3.00390625" style="83" customWidth="1"/>
    <col min="3" max="3" width="15.125" style="83" customWidth="1"/>
    <col min="4" max="4" width="35.75390625" style="83" customWidth="1"/>
    <col min="5" max="5" width="8.75390625" style="83" customWidth="1"/>
    <col min="6" max="7" width="7.75390625" style="83" customWidth="1"/>
    <col min="8" max="8" width="7.75390625" style="83" hidden="1" customWidth="1"/>
    <col min="9" max="13" width="7.75390625" style="83" customWidth="1"/>
    <col min="14" max="14" width="9.75390625" style="83" customWidth="1"/>
    <col min="15" max="15" width="13.75390625" style="83" customWidth="1"/>
    <col min="16" max="16384" width="7.875" style="83" customWidth="1"/>
  </cols>
  <sheetData>
    <row r="1" spans="1:14" ht="37.5" customHeight="1">
      <c r="A1" s="501" t="s">
        <v>36</v>
      </c>
      <c r="B1" s="81"/>
      <c r="C1" s="82"/>
      <c r="D1" s="1797" t="s">
        <v>37</v>
      </c>
      <c r="E1" s="1798"/>
      <c r="F1" s="1798"/>
      <c r="G1" s="1798"/>
      <c r="H1" s="1798"/>
      <c r="I1" s="1798"/>
      <c r="J1" s="1798"/>
      <c r="K1" s="1799"/>
      <c r="L1" s="1415" t="s">
        <v>38</v>
      </c>
      <c r="M1" s="1792">
        <v>2005</v>
      </c>
      <c r="N1" s="1793"/>
    </row>
    <row r="2" spans="1:15" ht="19.5" customHeight="1">
      <c r="A2" s="1794" t="s">
        <v>472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6"/>
      <c r="O2" s="84"/>
    </row>
    <row r="3" spans="1:15" ht="9.75" customHeight="1" thickBo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84"/>
    </row>
    <row r="4" spans="1:14" ht="15" customHeight="1" thickBot="1" thickTop="1">
      <c r="A4" s="522" t="s">
        <v>213</v>
      </c>
      <c r="B4" s="523"/>
      <c r="C4" s="524">
        <f>'[1]P40(02)'!H3</f>
        <v>207860</v>
      </c>
      <c r="D4" s="525" t="s">
        <v>214</v>
      </c>
      <c r="E4" s="521" t="s">
        <v>41</v>
      </c>
      <c r="F4" s="526" t="s">
        <v>39</v>
      </c>
      <c r="G4" s="436" t="s">
        <v>452</v>
      </c>
      <c r="H4" s="436" t="s">
        <v>39</v>
      </c>
      <c r="I4" s="515" t="s">
        <v>40</v>
      </c>
      <c r="J4" s="516"/>
      <c r="K4" s="516"/>
      <c r="L4" s="517"/>
      <c r="M4" s="521" t="s">
        <v>42</v>
      </c>
      <c r="N4" s="85" t="s">
        <v>215</v>
      </c>
    </row>
    <row r="5" spans="1:14" ht="15" customHeight="1" thickBot="1">
      <c r="A5" s="518" t="s">
        <v>44</v>
      </c>
      <c r="B5" s="519"/>
      <c r="C5" s="87" t="s">
        <v>45</v>
      </c>
      <c r="D5" s="520"/>
      <c r="E5" s="88">
        <f>M1-2</f>
        <v>2003</v>
      </c>
      <c r="F5" s="89">
        <f>M1-1</f>
        <v>2004</v>
      </c>
      <c r="G5" s="1416">
        <f>M1</f>
        <v>2005</v>
      </c>
      <c r="H5" s="1416">
        <f>M1</f>
        <v>2005</v>
      </c>
      <c r="I5" s="90">
        <f>M1+1</f>
        <v>2006</v>
      </c>
      <c r="J5" s="90">
        <f>M1+2</f>
        <v>2007</v>
      </c>
      <c r="K5" s="90">
        <f>M1+3</f>
        <v>2008</v>
      </c>
      <c r="L5" s="90">
        <f>M1+4</f>
        <v>2009</v>
      </c>
      <c r="M5" s="90">
        <f>M1+5</f>
        <v>2010</v>
      </c>
      <c r="N5" s="91" t="s">
        <v>46</v>
      </c>
    </row>
    <row r="6" spans="1:14" ht="4.5" customHeight="1" thickTop="1">
      <c r="A6" s="92"/>
      <c r="B6" s="92"/>
      <c r="C6" s="92"/>
      <c r="D6" s="92"/>
      <c r="E6" s="93"/>
      <c r="F6" s="93"/>
      <c r="G6" s="93"/>
      <c r="H6" s="94"/>
      <c r="I6" s="93"/>
      <c r="J6" s="93"/>
      <c r="K6" s="93"/>
      <c r="L6" s="93"/>
      <c r="M6" s="93"/>
      <c r="N6" s="93"/>
    </row>
    <row r="7" spans="1:14" ht="12.75" customHeight="1" hidden="1">
      <c r="A7" s="95">
        <v>7121</v>
      </c>
      <c r="B7" s="96">
        <v>1</v>
      </c>
      <c r="C7" s="97" t="s">
        <v>47</v>
      </c>
      <c r="D7" s="98"/>
      <c r="E7" s="99"/>
      <c r="F7" s="100"/>
      <c r="G7" s="101"/>
      <c r="H7" s="102"/>
      <c r="I7" s="101"/>
      <c r="J7" s="101"/>
      <c r="K7" s="101"/>
      <c r="L7" s="103"/>
      <c r="M7" s="104"/>
      <c r="N7" s="105">
        <f aca="true" t="shared" si="0" ref="N7:N17">SUM(E7:M7)-H7</f>
        <v>0</v>
      </c>
    </row>
    <row r="8" spans="1:14" ht="12.75" customHeight="1" hidden="1">
      <c r="A8" s="106"/>
      <c r="B8" s="107">
        <v>2</v>
      </c>
      <c r="C8" s="108" t="s">
        <v>48</v>
      </c>
      <c r="D8" s="109"/>
      <c r="E8" s="110"/>
      <c r="F8" s="111"/>
      <c r="G8" s="112"/>
      <c r="H8" s="113"/>
      <c r="I8" s="112"/>
      <c r="J8" s="112"/>
      <c r="K8" s="112"/>
      <c r="L8" s="114"/>
      <c r="M8" s="115"/>
      <c r="N8" s="116">
        <f t="shared" si="0"/>
        <v>0</v>
      </c>
    </row>
    <row r="9" spans="1:14" ht="12.75" customHeight="1" hidden="1">
      <c r="A9" s="106"/>
      <c r="B9" s="117">
        <v>3</v>
      </c>
      <c r="C9" s="108" t="s">
        <v>49</v>
      </c>
      <c r="D9" s="109"/>
      <c r="E9" s="110"/>
      <c r="F9" s="111"/>
      <c r="G9" s="112"/>
      <c r="H9" s="113"/>
      <c r="I9" s="112"/>
      <c r="J9" s="112"/>
      <c r="K9" s="112"/>
      <c r="L9" s="114"/>
      <c r="M9" s="115"/>
      <c r="N9" s="116">
        <f t="shared" si="0"/>
        <v>0</v>
      </c>
    </row>
    <row r="10" spans="1:14" ht="12.75" customHeight="1" hidden="1">
      <c r="A10" s="106"/>
      <c r="B10" s="117">
        <v>4</v>
      </c>
      <c r="C10" s="108" t="s">
        <v>50</v>
      </c>
      <c r="D10" s="109"/>
      <c r="E10" s="110"/>
      <c r="F10" s="111"/>
      <c r="G10" s="112"/>
      <c r="H10" s="113"/>
      <c r="I10" s="112"/>
      <c r="J10" s="112"/>
      <c r="K10" s="112"/>
      <c r="L10" s="114"/>
      <c r="M10" s="115"/>
      <c r="N10" s="116">
        <f t="shared" si="0"/>
        <v>0</v>
      </c>
    </row>
    <row r="11" spans="1:14" ht="12.75" customHeight="1" hidden="1">
      <c r="A11" s="106"/>
      <c r="B11" s="117">
        <v>9</v>
      </c>
      <c r="C11" s="118" t="s">
        <v>51</v>
      </c>
      <c r="D11" s="119"/>
      <c r="E11" s="120"/>
      <c r="F11" s="121"/>
      <c r="G11" s="122"/>
      <c r="H11" s="123"/>
      <c r="I11" s="122"/>
      <c r="J11" s="122"/>
      <c r="K11" s="122"/>
      <c r="L11" s="124"/>
      <c r="M11" s="125"/>
      <c r="N11" s="126">
        <f t="shared" si="0"/>
        <v>0</v>
      </c>
    </row>
    <row r="12" spans="1:14" ht="15" customHeight="1">
      <c r="A12" s="435">
        <v>4121</v>
      </c>
      <c r="B12" s="503" t="s">
        <v>52</v>
      </c>
      <c r="C12" s="127" t="s">
        <v>53</v>
      </c>
      <c r="D12" s="128"/>
      <c r="E12" s="1180"/>
      <c r="F12" s="1225"/>
      <c r="G12" s="1417"/>
      <c r="H12" s="1183"/>
      <c r="I12" s="1183"/>
      <c r="J12" s="1183"/>
      <c r="K12" s="1183"/>
      <c r="L12" s="1184"/>
      <c r="M12" s="1185"/>
      <c r="N12" s="1186">
        <f t="shared" si="0"/>
        <v>0</v>
      </c>
    </row>
    <row r="13" spans="1:14" ht="15" customHeight="1">
      <c r="A13" s="452">
        <v>4124</v>
      </c>
      <c r="B13" s="502"/>
      <c r="C13" s="129" t="s">
        <v>54</v>
      </c>
      <c r="D13" s="130"/>
      <c r="E13" s="1180"/>
      <c r="F13" s="1225"/>
      <c r="G13" s="1675">
        <f>22.447+23</f>
        <v>45.447</v>
      </c>
      <c r="H13" s="1183"/>
      <c r="I13" s="1418"/>
      <c r="J13" s="1183">
        <v>0</v>
      </c>
      <c r="K13" s="1183">
        <v>0</v>
      </c>
      <c r="L13" s="1184">
        <v>0</v>
      </c>
      <c r="M13" s="1185"/>
      <c r="N13" s="1187">
        <f t="shared" si="0"/>
        <v>45.447</v>
      </c>
    </row>
    <row r="14" spans="1:14" ht="14.25" customHeight="1">
      <c r="A14" s="435">
        <v>4125</v>
      </c>
      <c r="B14" s="502"/>
      <c r="C14" s="129" t="s">
        <v>55</v>
      </c>
      <c r="D14" s="130"/>
      <c r="E14" s="1180"/>
      <c r="F14" s="1225"/>
      <c r="G14" s="1419"/>
      <c r="H14" s="1183"/>
      <c r="I14" s="1183"/>
      <c r="J14" s="1183"/>
      <c r="K14" s="1183"/>
      <c r="L14" s="1184"/>
      <c r="M14" s="1185"/>
      <c r="N14" s="1187">
        <f t="shared" si="0"/>
        <v>0</v>
      </c>
    </row>
    <row r="15" spans="1:14" ht="15">
      <c r="A15" s="454">
        <v>4126</v>
      </c>
      <c r="B15" s="453">
        <v>1</v>
      </c>
      <c r="C15" s="97" t="s">
        <v>56</v>
      </c>
      <c r="D15" s="131"/>
      <c r="E15" s="1196"/>
      <c r="F15" s="1420"/>
      <c r="G15" s="1419">
        <v>0.204</v>
      </c>
      <c r="H15" s="1197"/>
      <c r="I15" s="1197"/>
      <c r="J15" s="1197">
        <v>0</v>
      </c>
      <c r="K15" s="1197">
        <v>0</v>
      </c>
      <c r="L15" s="1196">
        <v>0</v>
      </c>
      <c r="M15" s="1198"/>
      <c r="N15" s="1187">
        <f t="shared" si="0"/>
        <v>0.204</v>
      </c>
    </row>
    <row r="16" spans="1:14" ht="15">
      <c r="A16" s="455"/>
      <c r="B16" s="456">
        <v>2</v>
      </c>
      <c r="C16" s="108" t="s">
        <v>57</v>
      </c>
      <c r="D16" s="132"/>
      <c r="E16" s="1199"/>
      <c r="F16" s="1421"/>
      <c r="G16" s="1422"/>
      <c r="H16" s="1200"/>
      <c r="I16" s="1673">
        <f>42.4+82.9</f>
        <v>125.30000000000001</v>
      </c>
      <c r="J16" s="1673">
        <f>73.98+63.4</f>
        <v>137.38</v>
      </c>
      <c r="K16" s="1200">
        <v>56.268</v>
      </c>
      <c r="L16" s="1199"/>
      <c r="M16" s="1201"/>
      <c r="N16" s="1424">
        <f t="shared" si="0"/>
        <v>318.948</v>
      </c>
    </row>
    <row r="17" spans="1:14" ht="15">
      <c r="A17" s="455"/>
      <c r="B17" s="456">
        <v>3</v>
      </c>
      <c r="C17" s="108" t="s">
        <v>58</v>
      </c>
      <c r="D17" s="132"/>
      <c r="E17" s="1199"/>
      <c r="F17" s="1421"/>
      <c r="G17" s="1422"/>
      <c r="H17" s="1200"/>
      <c r="I17" s="1673">
        <v>31.096</v>
      </c>
      <c r="J17" s="1673">
        <v>16.6</v>
      </c>
      <c r="K17" s="1200">
        <v>87.312</v>
      </c>
      <c r="L17" s="1199">
        <v>34.925</v>
      </c>
      <c r="M17" s="1201"/>
      <c r="N17" s="1424">
        <f t="shared" si="0"/>
        <v>169.933</v>
      </c>
    </row>
    <row r="18" spans="1:14" ht="15">
      <c r="A18" s="455"/>
      <c r="B18" s="456">
        <v>4</v>
      </c>
      <c r="C18" s="108" t="s">
        <v>59</v>
      </c>
      <c r="D18" s="132"/>
      <c r="E18" s="1199"/>
      <c r="F18" s="1421"/>
      <c r="G18" s="1422"/>
      <c r="H18" s="1200"/>
      <c r="I18" s="1423"/>
      <c r="J18" s="1423"/>
      <c r="K18" s="1200"/>
      <c r="L18" s="1199"/>
      <c r="M18" s="1201"/>
      <c r="N18" s="1424"/>
    </row>
    <row r="19" spans="1:14" ht="15">
      <c r="A19" s="455"/>
      <c r="B19" s="456">
        <v>9</v>
      </c>
      <c r="C19" s="108" t="s">
        <v>60</v>
      </c>
      <c r="D19" s="132"/>
      <c r="E19" s="1344"/>
      <c r="F19" s="1425"/>
      <c r="G19" s="1192"/>
      <c r="H19" s="1426"/>
      <c r="I19" s="1426">
        <v>0.45</v>
      </c>
      <c r="J19" s="1426"/>
      <c r="K19" s="1426"/>
      <c r="L19" s="1345"/>
      <c r="M19" s="1427"/>
      <c r="N19" s="1188">
        <f aca="true" t="shared" si="1" ref="N19:N45">SUM(E19:M19)-H19</f>
        <v>0.45</v>
      </c>
    </row>
    <row r="20" spans="1:14" ht="15">
      <c r="A20" s="433">
        <v>4126</v>
      </c>
      <c r="B20" s="434" t="s">
        <v>52</v>
      </c>
      <c r="C20" s="127" t="s">
        <v>61</v>
      </c>
      <c r="D20" s="128"/>
      <c r="E20" s="1180">
        <f>SUM(E15:E19)</f>
        <v>0</v>
      </c>
      <c r="F20" s="1428">
        <f aca="true" t="shared" si="2" ref="F20:M20">SUM(F15:F19)</f>
        <v>0</v>
      </c>
      <c r="G20" s="1183">
        <f t="shared" si="2"/>
        <v>0.204</v>
      </c>
      <c r="H20" s="1189">
        <f t="shared" si="2"/>
        <v>0</v>
      </c>
      <c r="I20" s="1418">
        <f t="shared" si="2"/>
        <v>156.846</v>
      </c>
      <c r="J20" s="1418">
        <f t="shared" si="2"/>
        <v>153.98</v>
      </c>
      <c r="K20" s="1182">
        <f t="shared" si="2"/>
        <v>143.57999999999998</v>
      </c>
      <c r="L20" s="1222">
        <f t="shared" si="2"/>
        <v>34.925</v>
      </c>
      <c r="M20" s="1429">
        <f t="shared" si="2"/>
        <v>0</v>
      </c>
      <c r="N20" s="1430">
        <f t="shared" si="1"/>
        <v>489.53499999999997</v>
      </c>
    </row>
    <row r="21" spans="1:14" ht="15">
      <c r="A21" s="455">
        <v>4127</v>
      </c>
      <c r="B21" s="456">
        <v>1</v>
      </c>
      <c r="C21" s="108" t="s">
        <v>62</v>
      </c>
      <c r="D21" s="133"/>
      <c r="E21" s="1196"/>
      <c r="F21" s="1420"/>
      <c r="G21" s="1419">
        <v>0.3</v>
      </c>
      <c r="H21" s="1197"/>
      <c r="I21" s="1191"/>
      <c r="J21" s="1192">
        <v>0</v>
      </c>
      <c r="K21" s="1192">
        <v>0</v>
      </c>
      <c r="L21" s="1196">
        <v>0</v>
      </c>
      <c r="M21" s="1198"/>
      <c r="N21" s="1187">
        <f t="shared" si="1"/>
        <v>0.3</v>
      </c>
    </row>
    <row r="22" spans="1:14" ht="15">
      <c r="A22" s="455"/>
      <c r="B22" s="456">
        <v>2</v>
      </c>
      <c r="C22" s="108" t="s">
        <v>63</v>
      </c>
      <c r="D22" s="133"/>
      <c r="E22" s="1199"/>
      <c r="F22" s="1421"/>
      <c r="G22" s="1422"/>
      <c r="H22" s="1200"/>
      <c r="I22" s="1682">
        <v>0.247</v>
      </c>
      <c r="J22" s="1191"/>
      <c r="K22" s="1682">
        <v>1</v>
      </c>
      <c r="L22" s="1683">
        <v>1</v>
      </c>
      <c r="M22" s="1684">
        <v>6</v>
      </c>
      <c r="N22" s="1431">
        <f t="shared" si="1"/>
        <v>8.247</v>
      </c>
    </row>
    <row r="23" spans="1:14" ht="15">
      <c r="A23" s="455"/>
      <c r="B23" s="456">
        <v>3</v>
      </c>
      <c r="C23" s="108" t="s">
        <v>64</v>
      </c>
      <c r="D23" s="133"/>
      <c r="E23" s="1199"/>
      <c r="F23" s="1421"/>
      <c r="G23" s="1422"/>
      <c r="H23" s="1200"/>
      <c r="I23" s="1191"/>
      <c r="J23" s="1192"/>
      <c r="K23" s="1192"/>
      <c r="L23" s="1199"/>
      <c r="M23" s="1201"/>
      <c r="N23" s="1424">
        <f t="shared" si="1"/>
        <v>0</v>
      </c>
    </row>
    <row r="24" spans="1:14" ht="15">
      <c r="A24" s="455"/>
      <c r="B24" s="456">
        <v>9</v>
      </c>
      <c r="C24" s="134" t="s">
        <v>65</v>
      </c>
      <c r="D24" s="135"/>
      <c r="E24" s="1344"/>
      <c r="F24" s="1425"/>
      <c r="G24" s="1432"/>
      <c r="H24" s="1426"/>
      <c r="I24" s="1426"/>
      <c r="J24" s="1193"/>
      <c r="K24" s="1193"/>
      <c r="L24" s="1345"/>
      <c r="M24" s="1346"/>
      <c r="N24" s="1194">
        <f t="shared" si="1"/>
        <v>0</v>
      </c>
    </row>
    <row r="25" spans="1:14" ht="15" customHeight="1">
      <c r="A25" s="433">
        <v>4127</v>
      </c>
      <c r="B25" s="504" t="s">
        <v>52</v>
      </c>
      <c r="C25" s="136" t="s">
        <v>66</v>
      </c>
      <c r="D25" s="135"/>
      <c r="E25" s="1180"/>
      <c r="F25" s="1225"/>
      <c r="G25" s="1195">
        <f>SUM(G21:G24)</f>
        <v>0.3</v>
      </c>
      <c r="H25" s="1183"/>
      <c r="I25" s="1433">
        <f>SUM(I21:I24)</f>
        <v>0.247</v>
      </c>
      <c r="J25" s="1433">
        <f>SUM(J21:J24)</f>
        <v>0</v>
      </c>
      <c r="K25" s="1433">
        <f>SUM(K21:K24)</f>
        <v>1</v>
      </c>
      <c r="L25" s="1434">
        <f>SUM(L21:L24)</f>
        <v>1</v>
      </c>
      <c r="M25" s="1435">
        <f>SUM(M21:M24)</f>
        <v>6</v>
      </c>
      <c r="N25" s="1436">
        <f t="shared" si="1"/>
        <v>8.547</v>
      </c>
    </row>
    <row r="26" spans="1:14" ht="15">
      <c r="A26" s="455">
        <v>4128</v>
      </c>
      <c r="B26" s="456">
        <v>1</v>
      </c>
      <c r="C26" s="97" t="s">
        <v>67</v>
      </c>
      <c r="D26" s="109"/>
      <c r="E26" s="1196"/>
      <c r="F26" s="1197"/>
      <c r="G26" s="1192"/>
      <c r="H26" s="1197"/>
      <c r="I26" s="1197"/>
      <c r="J26" s="1197"/>
      <c r="K26" s="1197"/>
      <c r="L26" s="1196"/>
      <c r="M26" s="1198"/>
      <c r="N26" s="1188">
        <f t="shared" si="1"/>
        <v>0</v>
      </c>
    </row>
    <row r="27" spans="1:14" ht="15">
      <c r="A27" s="455"/>
      <c r="B27" s="456">
        <v>2</v>
      </c>
      <c r="C27" s="137" t="s">
        <v>68</v>
      </c>
      <c r="D27" s="109"/>
      <c r="E27" s="1199"/>
      <c r="F27" s="1200"/>
      <c r="G27" s="1192"/>
      <c r="H27" s="1200"/>
      <c r="I27" s="1200"/>
      <c r="J27" s="1200"/>
      <c r="K27" s="1200"/>
      <c r="L27" s="1199"/>
      <c r="M27" s="1201"/>
      <c r="N27" s="1188">
        <f t="shared" si="1"/>
        <v>0</v>
      </c>
    </row>
    <row r="28" spans="1:14" ht="15">
      <c r="A28" s="455"/>
      <c r="B28" s="456">
        <v>3</v>
      </c>
      <c r="C28" s="108" t="s">
        <v>69</v>
      </c>
      <c r="D28" s="109"/>
      <c r="E28" s="1199"/>
      <c r="F28" s="1200"/>
      <c r="G28" s="1192"/>
      <c r="H28" s="1200"/>
      <c r="I28" s="1200"/>
      <c r="J28" s="1200"/>
      <c r="K28" s="1200"/>
      <c r="L28" s="1199"/>
      <c r="M28" s="1201"/>
      <c r="N28" s="1188">
        <f t="shared" si="1"/>
        <v>0</v>
      </c>
    </row>
    <row r="29" spans="1:14" ht="15">
      <c r="A29" s="455"/>
      <c r="B29" s="456">
        <v>4</v>
      </c>
      <c r="C29" s="108" t="s">
        <v>70</v>
      </c>
      <c r="D29" s="109"/>
      <c r="E29" s="1199"/>
      <c r="F29" s="1200"/>
      <c r="G29" s="1192"/>
      <c r="H29" s="1200"/>
      <c r="I29" s="1200"/>
      <c r="J29" s="1200"/>
      <c r="K29" s="1200"/>
      <c r="L29" s="1199"/>
      <c r="M29" s="1201"/>
      <c r="N29" s="1188">
        <f t="shared" si="1"/>
        <v>0</v>
      </c>
    </row>
    <row r="30" spans="1:14" ht="15">
      <c r="A30" s="455"/>
      <c r="B30" s="456">
        <v>5</v>
      </c>
      <c r="C30" s="108" t="s">
        <v>71</v>
      </c>
      <c r="D30" s="109"/>
      <c r="E30" s="1199"/>
      <c r="F30" s="1200"/>
      <c r="G30" s="1192"/>
      <c r="H30" s="1202"/>
      <c r="I30" s="1202"/>
      <c r="J30" s="1202"/>
      <c r="K30" s="1202"/>
      <c r="L30" s="1199"/>
      <c r="M30" s="1201"/>
      <c r="N30" s="1188">
        <f t="shared" si="1"/>
        <v>0</v>
      </c>
    </row>
    <row r="31" spans="1:14" ht="15">
      <c r="A31" s="455"/>
      <c r="B31" s="456">
        <v>6</v>
      </c>
      <c r="C31" s="203" t="s">
        <v>72</v>
      </c>
      <c r="D31" s="200"/>
      <c r="E31" s="1203"/>
      <c r="F31" s="1437"/>
      <c r="G31" s="1192"/>
      <c r="H31" s="1204"/>
      <c r="I31" s="1204"/>
      <c r="J31" s="1204"/>
      <c r="K31" s="1204"/>
      <c r="L31" s="1203"/>
      <c r="M31" s="1205"/>
      <c r="N31" s="1188">
        <f t="shared" si="1"/>
        <v>0</v>
      </c>
    </row>
    <row r="32" spans="1:14" ht="15">
      <c r="A32" s="455"/>
      <c r="B32" s="456">
        <v>7</v>
      </c>
      <c r="C32" s="108" t="s">
        <v>73</v>
      </c>
      <c r="D32" s="109"/>
      <c r="E32" s="1199"/>
      <c r="F32" s="1200"/>
      <c r="G32" s="1192"/>
      <c r="H32" s="1206"/>
      <c r="I32" s="1206"/>
      <c r="J32" s="1206"/>
      <c r="K32" s="1206"/>
      <c r="L32" s="1199"/>
      <c r="M32" s="1201"/>
      <c r="N32" s="1188">
        <f t="shared" si="1"/>
        <v>0</v>
      </c>
    </row>
    <row r="33" spans="1:14" ht="15">
      <c r="A33" s="455"/>
      <c r="B33" s="456">
        <v>8</v>
      </c>
      <c r="C33" s="137" t="s">
        <v>74</v>
      </c>
      <c r="D33" s="109"/>
      <c r="E33" s="1199"/>
      <c r="F33" s="1200"/>
      <c r="G33" s="1192"/>
      <c r="H33" s="1200"/>
      <c r="I33" s="1200"/>
      <c r="J33" s="1200"/>
      <c r="K33" s="1200"/>
      <c r="L33" s="1199"/>
      <c r="M33" s="1201"/>
      <c r="N33" s="1188">
        <f t="shared" si="1"/>
        <v>0</v>
      </c>
    </row>
    <row r="34" spans="1:14" ht="15">
      <c r="A34" s="455"/>
      <c r="B34" s="457">
        <v>9</v>
      </c>
      <c r="C34" s="134" t="s">
        <v>75</v>
      </c>
      <c r="D34" s="138"/>
      <c r="E34" s="1207"/>
      <c r="F34" s="1209"/>
      <c r="G34" s="1193"/>
      <c r="H34" s="1209"/>
      <c r="I34" s="1208"/>
      <c r="J34" s="1209"/>
      <c r="K34" s="1209"/>
      <c r="L34" s="1207"/>
      <c r="M34" s="1210"/>
      <c r="N34" s="1194">
        <f t="shared" si="1"/>
        <v>0</v>
      </c>
    </row>
    <row r="35" spans="1:14" ht="15" customHeight="1" thickBot="1">
      <c r="A35" s="433">
        <v>4128</v>
      </c>
      <c r="B35" s="505" t="s">
        <v>52</v>
      </c>
      <c r="C35" s="127" t="s">
        <v>76</v>
      </c>
      <c r="D35" s="135"/>
      <c r="E35" s="1211">
        <f>SUM(E26:E34)</f>
        <v>0</v>
      </c>
      <c r="F35" s="1438"/>
      <c r="G35" s="1213">
        <f>SUM(G26:G34)</f>
        <v>0</v>
      </c>
      <c r="H35" s="1439"/>
      <c r="I35" s="1212">
        <f>SUM(I26:I34)</f>
        <v>0</v>
      </c>
      <c r="J35" s="1213">
        <f>SUM(J26:J34)</f>
        <v>0</v>
      </c>
      <c r="K35" s="1213">
        <f>SUM(K26:K34)</f>
        <v>0</v>
      </c>
      <c r="L35" s="1214">
        <f>SUM(L26:L34)</f>
        <v>0</v>
      </c>
      <c r="M35" s="1215">
        <f>SUM(M26:M34)</f>
        <v>0</v>
      </c>
      <c r="N35" s="1194">
        <f t="shared" si="1"/>
        <v>0</v>
      </c>
    </row>
    <row r="36" spans="1:14" ht="16.5" customHeight="1" thickBot="1" thickTop="1">
      <c r="A36" s="458">
        <v>4129</v>
      </c>
      <c r="B36" s="506"/>
      <c r="C36" s="139" t="s">
        <v>77</v>
      </c>
      <c r="D36" s="140"/>
      <c r="E36" s="1216"/>
      <c r="F36" s="1217"/>
      <c r="G36" s="1440"/>
      <c r="H36" s="1217"/>
      <c r="I36" s="1217"/>
      <c r="J36" s="1217"/>
      <c r="K36" s="1217"/>
      <c r="L36" s="1216"/>
      <c r="M36" s="1218"/>
      <c r="N36" s="1441">
        <f t="shared" si="1"/>
        <v>0</v>
      </c>
    </row>
    <row r="37" spans="1:14" ht="16.5" customHeight="1" thickBot="1" thickTop="1">
      <c r="A37" s="459">
        <v>412</v>
      </c>
      <c r="B37" s="507" t="s">
        <v>52</v>
      </c>
      <c r="C37" s="218" t="s">
        <v>78</v>
      </c>
      <c r="D37" s="219"/>
      <c r="E37" s="1219">
        <f aca="true" t="shared" si="3" ref="E37:M37">E36+E35+E25+E20+E14+E13+E12</f>
        <v>0</v>
      </c>
      <c r="F37" s="1220">
        <f t="shared" si="3"/>
        <v>0</v>
      </c>
      <c r="G37" s="1221">
        <f t="shared" si="3"/>
        <v>45.951</v>
      </c>
      <c r="H37" s="1221">
        <f t="shared" si="3"/>
        <v>0</v>
      </c>
      <c r="I37" s="1442">
        <f t="shared" si="3"/>
        <v>157.09300000000002</v>
      </c>
      <c r="J37" s="1442">
        <f t="shared" si="3"/>
        <v>153.98</v>
      </c>
      <c r="K37" s="1442">
        <f t="shared" si="3"/>
        <v>144.57999999999998</v>
      </c>
      <c r="L37" s="1443">
        <f t="shared" si="3"/>
        <v>35.925</v>
      </c>
      <c r="M37" s="1444">
        <f t="shared" si="3"/>
        <v>6</v>
      </c>
      <c r="N37" s="1445">
        <f t="shared" si="1"/>
        <v>543.529</v>
      </c>
    </row>
    <row r="38" spans="1:14" ht="15" customHeight="1">
      <c r="A38" s="460">
        <v>4130</v>
      </c>
      <c r="B38" s="508"/>
      <c r="C38" s="216" t="s">
        <v>79</v>
      </c>
      <c r="D38" s="217"/>
      <c r="E38" s="1222"/>
      <c r="F38" s="1181"/>
      <c r="G38" s="1182"/>
      <c r="H38" s="1182"/>
      <c r="I38" s="1182"/>
      <c r="J38" s="1182"/>
      <c r="K38" s="1182"/>
      <c r="L38" s="1223"/>
      <c r="M38" s="1224"/>
      <c r="N38" s="1187">
        <f t="shared" si="1"/>
        <v>0</v>
      </c>
    </row>
    <row r="39" spans="1:14" ht="15" customHeight="1">
      <c r="A39" s="452">
        <v>4131</v>
      </c>
      <c r="B39" s="502"/>
      <c r="C39" s="129" t="s">
        <v>80</v>
      </c>
      <c r="D39" s="130"/>
      <c r="E39" s="1180"/>
      <c r="F39" s="1225"/>
      <c r="G39" s="1183"/>
      <c r="H39" s="1183"/>
      <c r="I39" s="1183"/>
      <c r="J39" s="1183"/>
      <c r="K39" s="1183"/>
      <c r="L39" s="1184"/>
      <c r="M39" s="1185"/>
      <c r="N39" s="1187">
        <f t="shared" si="1"/>
        <v>0</v>
      </c>
    </row>
    <row r="40" spans="1:14" ht="15" customHeight="1">
      <c r="A40" s="435">
        <v>4132</v>
      </c>
      <c r="B40" s="502"/>
      <c r="C40" s="127" t="s">
        <v>81</v>
      </c>
      <c r="D40" s="128"/>
      <c r="E40" s="1180"/>
      <c r="F40" s="1225"/>
      <c r="G40" s="1183"/>
      <c r="H40" s="1183"/>
      <c r="I40" s="1183"/>
      <c r="J40" s="1183"/>
      <c r="K40" s="1183"/>
      <c r="L40" s="1184"/>
      <c r="M40" s="1185"/>
      <c r="N40" s="1186">
        <f t="shared" si="1"/>
        <v>0</v>
      </c>
    </row>
    <row r="41" spans="1:14" ht="12.75" customHeight="1" hidden="1">
      <c r="A41" s="454">
        <v>7133</v>
      </c>
      <c r="B41" s="453">
        <v>1</v>
      </c>
      <c r="C41" s="97" t="s">
        <v>82</v>
      </c>
      <c r="D41" s="98"/>
      <c r="E41" s="1180"/>
      <c r="F41" s="1225"/>
      <c r="G41" s="1183"/>
      <c r="H41" s="1183"/>
      <c r="I41" s="1183"/>
      <c r="J41" s="1183"/>
      <c r="K41" s="1183"/>
      <c r="L41" s="1184"/>
      <c r="M41" s="1185"/>
      <c r="N41" s="1187">
        <f t="shared" si="1"/>
        <v>0</v>
      </c>
    </row>
    <row r="42" spans="1:14" ht="12.75" customHeight="1" hidden="1">
      <c r="A42" s="455"/>
      <c r="B42" s="456">
        <v>2</v>
      </c>
      <c r="C42" s="108" t="s">
        <v>83</v>
      </c>
      <c r="D42" s="109"/>
      <c r="E42" s="1180"/>
      <c r="F42" s="1225"/>
      <c r="G42" s="1183"/>
      <c r="H42" s="1183"/>
      <c r="I42" s="1183"/>
      <c r="J42" s="1183"/>
      <c r="K42" s="1183"/>
      <c r="L42" s="1184"/>
      <c r="M42" s="1185"/>
      <c r="N42" s="1188">
        <f t="shared" si="1"/>
        <v>0</v>
      </c>
    </row>
    <row r="43" spans="1:14" ht="12.75" customHeight="1" hidden="1">
      <c r="A43" s="455"/>
      <c r="B43" s="456">
        <v>9</v>
      </c>
      <c r="C43" s="134" t="s">
        <v>84</v>
      </c>
      <c r="D43" s="138"/>
      <c r="E43" s="1180"/>
      <c r="F43" s="1225"/>
      <c r="G43" s="1183"/>
      <c r="H43" s="1183"/>
      <c r="I43" s="1183"/>
      <c r="J43" s="1183"/>
      <c r="K43" s="1183"/>
      <c r="L43" s="1184"/>
      <c r="M43" s="1185"/>
      <c r="N43" s="1194">
        <f t="shared" si="1"/>
        <v>0</v>
      </c>
    </row>
    <row r="44" spans="1:14" ht="15" customHeight="1" thickBot="1">
      <c r="A44" s="461">
        <v>4133</v>
      </c>
      <c r="B44" s="509" t="s">
        <v>52</v>
      </c>
      <c r="C44" s="129" t="s">
        <v>85</v>
      </c>
      <c r="D44" s="141"/>
      <c r="E44" s="1180"/>
      <c r="F44" s="1225"/>
      <c r="G44" s="1183"/>
      <c r="H44" s="1183"/>
      <c r="I44" s="1183"/>
      <c r="J44" s="1183"/>
      <c r="K44" s="1183"/>
      <c r="L44" s="1184"/>
      <c r="M44" s="1185"/>
      <c r="N44" s="1194">
        <f t="shared" si="1"/>
        <v>0</v>
      </c>
    </row>
    <row r="45" spans="1:16" ht="16.5" customHeight="1" thickBot="1">
      <c r="A45" s="462">
        <v>413</v>
      </c>
      <c r="B45" s="510" t="s">
        <v>52</v>
      </c>
      <c r="C45" s="220" t="s">
        <v>86</v>
      </c>
      <c r="D45" s="221"/>
      <c r="E45" s="1226">
        <f aca="true" t="shared" si="4" ref="E45:M45">E37+E38+E39+E40+E44</f>
        <v>0</v>
      </c>
      <c r="F45" s="1227">
        <f t="shared" si="4"/>
        <v>0</v>
      </c>
      <c r="G45" s="1228">
        <f t="shared" si="4"/>
        <v>45.951</v>
      </c>
      <c r="H45" s="1228">
        <f t="shared" si="4"/>
        <v>0</v>
      </c>
      <c r="I45" s="1228">
        <f t="shared" si="4"/>
        <v>157.09300000000002</v>
      </c>
      <c r="J45" s="1228">
        <f t="shared" si="4"/>
        <v>153.98</v>
      </c>
      <c r="K45" s="1228">
        <f t="shared" si="4"/>
        <v>144.57999999999998</v>
      </c>
      <c r="L45" s="1229">
        <f t="shared" si="4"/>
        <v>35.925</v>
      </c>
      <c r="M45" s="1230">
        <f t="shared" si="4"/>
        <v>6</v>
      </c>
      <c r="N45" s="1231">
        <f t="shared" si="1"/>
        <v>543.529</v>
      </c>
      <c r="O45" s="611"/>
      <c r="P45" s="611">
        <f>SUM(H12:H36)</f>
        <v>0</v>
      </c>
    </row>
    <row r="46" spans="1:14" ht="4.5" customHeight="1">
      <c r="A46" s="463"/>
      <c r="B46" s="464"/>
      <c r="D46" s="142"/>
      <c r="E46" s="1232"/>
      <c r="F46" s="1232"/>
      <c r="G46" s="1232"/>
      <c r="H46" s="1232"/>
      <c r="I46" s="1232"/>
      <c r="J46" s="1232"/>
      <c r="K46" s="1232"/>
      <c r="L46" s="1232"/>
      <c r="M46" s="1232"/>
      <c r="N46" s="1233"/>
    </row>
    <row r="47" spans="1:14" ht="15" customHeight="1">
      <c r="A47" s="465">
        <v>4141</v>
      </c>
      <c r="B47" s="511"/>
      <c r="C47" s="597" t="s">
        <v>87</v>
      </c>
      <c r="D47" s="201"/>
      <c r="E47" s="1234"/>
      <c r="F47" s="1386"/>
      <c r="G47" s="1387"/>
      <c r="H47" s="1387"/>
      <c r="I47" s="1387"/>
      <c r="J47" s="1387"/>
      <c r="K47" s="1387"/>
      <c r="L47" s="1388"/>
      <c r="M47" s="1389"/>
      <c r="N47" s="1237">
        <f>SUM(E47:M47)-H46</f>
        <v>0</v>
      </c>
    </row>
    <row r="48" spans="1:14" ht="15" customHeight="1">
      <c r="A48" s="435">
        <v>4142</v>
      </c>
      <c r="B48" s="502"/>
      <c r="C48" s="180" t="s">
        <v>143</v>
      </c>
      <c r="D48" s="181"/>
      <c r="E48" s="1238"/>
      <c r="F48" s="1239"/>
      <c r="G48" s="1240"/>
      <c r="H48" s="1240"/>
      <c r="I48" s="1240"/>
      <c r="J48" s="1240"/>
      <c r="K48" s="1240"/>
      <c r="L48" s="1241"/>
      <c r="M48" s="1242"/>
      <c r="N48" s="1243">
        <f>SUM(E48:M48)-H47</f>
        <v>0</v>
      </c>
    </row>
    <row r="49" spans="1:14" ht="12.75" customHeight="1">
      <c r="A49" s="455">
        <v>4143</v>
      </c>
      <c r="B49" s="512">
        <v>1</v>
      </c>
      <c r="C49" s="143" t="s">
        <v>216</v>
      </c>
      <c r="D49" s="182"/>
      <c r="E49" s="1244"/>
      <c r="F49" s="1245"/>
      <c r="G49" s="1246"/>
      <c r="H49" s="1246"/>
      <c r="I49" s="1246"/>
      <c r="J49" s="1246"/>
      <c r="K49" s="1246"/>
      <c r="L49" s="1244"/>
      <c r="M49" s="1247"/>
      <c r="N49" s="1248">
        <f>SUM(E49:M49)-H48</f>
        <v>0</v>
      </c>
    </row>
    <row r="50" spans="1:14" ht="12.75" customHeight="1">
      <c r="A50" s="455"/>
      <c r="B50" s="513">
        <v>9</v>
      </c>
      <c r="C50" s="144" t="s">
        <v>144</v>
      </c>
      <c r="D50" s="181"/>
      <c r="E50" s="1249"/>
      <c r="F50" s="1250"/>
      <c r="G50" s="1251"/>
      <c r="H50" s="1251"/>
      <c r="I50" s="1251"/>
      <c r="J50" s="1251"/>
      <c r="K50" s="1251"/>
      <c r="L50" s="1249"/>
      <c r="M50" s="1252"/>
      <c r="N50" s="1243">
        <f>SUM(E50:M50)-H49</f>
        <v>0</v>
      </c>
    </row>
    <row r="51" spans="1:14" ht="15" customHeight="1">
      <c r="A51" s="433">
        <v>4143</v>
      </c>
      <c r="B51" s="514" t="s">
        <v>52</v>
      </c>
      <c r="C51" s="565" t="s">
        <v>145</v>
      </c>
      <c r="D51" s="566"/>
      <c r="E51" s="1253">
        <f>SUM(E49:E50)</f>
        <v>0</v>
      </c>
      <c r="F51" s="1254">
        <f aca="true" t="shared" si="5" ref="F51:M51">SUM(F49:F50)</f>
        <v>0</v>
      </c>
      <c r="G51" s="1255">
        <f t="shared" si="5"/>
        <v>0</v>
      </c>
      <c r="H51" s="1255">
        <f t="shared" si="5"/>
        <v>0</v>
      </c>
      <c r="I51" s="1255">
        <f t="shared" si="5"/>
        <v>0</v>
      </c>
      <c r="J51" s="1255">
        <f t="shared" si="5"/>
        <v>0</v>
      </c>
      <c r="K51" s="1255">
        <f t="shared" si="5"/>
        <v>0</v>
      </c>
      <c r="L51" s="1256">
        <f t="shared" si="5"/>
        <v>0</v>
      </c>
      <c r="M51" s="1257">
        <f t="shared" si="5"/>
        <v>0</v>
      </c>
      <c r="N51" s="1258">
        <f>SUM(E51:M51)-H50</f>
        <v>0</v>
      </c>
    </row>
    <row r="52" spans="1:14" ht="12.75" customHeight="1">
      <c r="A52" s="455">
        <v>4144</v>
      </c>
      <c r="B52" s="456">
        <v>1</v>
      </c>
      <c r="C52" s="146" t="s">
        <v>168</v>
      </c>
      <c r="D52" s="147"/>
      <c r="E52" s="1259"/>
      <c r="F52" s="1260"/>
      <c r="G52" s="1260"/>
      <c r="H52" s="1260"/>
      <c r="I52" s="1260"/>
      <c r="J52" s="1260"/>
      <c r="K52" s="1260"/>
      <c r="L52" s="1259"/>
      <c r="M52" s="1261"/>
      <c r="N52" s="1248">
        <f>SUM(E52:M52)</f>
        <v>0</v>
      </c>
    </row>
    <row r="53" spans="1:14" ht="12.75" customHeight="1">
      <c r="A53" s="461"/>
      <c r="B53" s="456">
        <v>2</v>
      </c>
      <c r="C53" s="146" t="s">
        <v>164</v>
      </c>
      <c r="D53" s="147"/>
      <c r="E53" s="1259"/>
      <c r="F53" s="1260"/>
      <c r="G53" s="1260"/>
      <c r="H53" s="1260"/>
      <c r="I53" s="1260"/>
      <c r="J53" s="1260"/>
      <c r="K53" s="1260"/>
      <c r="L53" s="1259"/>
      <c r="M53" s="1261"/>
      <c r="N53" s="1262"/>
    </row>
    <row r="54" spans="1:14" ht="12.75" customHeight="1">
      <c r="A54" s="461"/>
      <c r="B54" s="456">
        <v>3</v>
      </c>
      <c r="C54" s="146" t="s">
        <v>166</v>
      </c>
      <c r="D54" s="148"/>
      <c r="E54" s="1263"/>
      <c r="F54" s="1264"/>
      <c r="G54" s="1264"/>
      <c r="H54" s="1264"/>
      <c r="I54" s="1264"/>
      <c r="J54" s="1264"/>
      <c r="K54" s="1264"/>
      <c r="L54" s="1263"/>
      <c r="M54" s="1265"/>
      <c r="N54" s="1262"/>
    </row>
    <row r="55" spans="1:14" ht="12.75" customHeight="1">
      <c r="A55" s="461"/>
      <c r="B55" s="456">
        <v>4</v>
      </c>
      <c r="C55" s="146" t="s">
        <v>165</v>
      </c>
      <c r="D55" s="149"/>
      <c r="E55" s="1266"/>
      <c r="F55" s="1267"/>
      <c r="G55" s="1267"/>
      <c r="H55" s="1267"/>
      <c r="I55" s="1267"/>
      <c r="J55" s="1267"/>
      <c r="K55" s="1267"/>
      <c r="L55" s="1266"/>
      <c r="M55" s="1268"/>
      <c r="N55" s="1269">
        <f>SUM(E55:M55)</f>
        <v>0</v>
      </c>
    </row>
    <row r="56" spans="1:14" ht="15" customHeight="1">
      <c r="A56" s="594">
        <v>4144</v>
      </c>
      <c r="B56" s="587" t="s">
        <v>52</v>
      </c>
      <c r="C56" s="229" t="s">
        <v>163</v>
      </c>
      <c r="D56" s="230"/>
      <c r="E56" s="1270">
        <f>SUM(E52:E55)</f>
        <v>0</v>
      </c>
      <c r="F56" s="1271">
        <f aca="true" t="shared" si="6" ref="F56:M56">SUM(F52:F55)</f>
        <v>0</v>
      </c>
      <c r="G56" s="1272">
        <f t="shared" si="6"/>
        <v>0</v>
      </c>
      <c r="H56" s="1272">
        <f t="shared" si="6"/>
        <v>0</v>
      </c>
      <c r="I56" s="1272">
        <f t="shared" si="6"/>
        <v>0</v>
      </c>
      <c r="J56" s="1272">
        <f t="shared" si="6"/>
        <v>0</v>
      </c>
      <c r="K56" s="1272">
        <f t="shared" si="6"/>
        <v>0</v>
      </c>
      <c r="L56" s="1273">
        <f t="shared" si="6"/>
        <v>0</v>
      </c>
      <c r="M56" s="1274">
        <f t="shared" si="6"/>
        <v>0</v>
      </c>
      <c r="N56" s="1190">
        <f>SUM(E56:M56)-H56</f>
        <v>0</v>
      </c>
    </row>
    <row r="57" spans="1:14" ht="12.75" customHeight="1">
      <c r="A57" s="466">
        <v>4145</v>
      </c>
      <c r="B57" s="456">
        <v>1</v>
      </c>
      <c r="C57" s="231" t="s">
        <v>169</v>
      </c>
      <c r="D57" s="232"/>
      <c r="E57" s="1275"/>
      <c r="F57" s="1276"/>
      <c r="G57" s="1446">
        <v>45.951</v>
      </c>
      <c r="H57" s="1447"/>
      <c r="I57" s="1447">
        <v>157.093</v>
      </c>
      <c r="J57" s="1447">
        <v>153.98</v>
      </c>
      <c r="K57" s="1447">
        <v>144.58</v>
      </c>
      <c r="L57" s="1448">
        <v>35.925</v>
      </c>
      <c r="M57" s="1449">
        <v>6</v>
      </c>
      <c r="N57" s="1450">
        <f>SUM(E57:M57)-H57</f>
        <v>543.529</v>
      </c>
    </row>
    <row r="58" spans="1:14" ht="12.75" customHeight="1">
      <c r="A58" s="468"/>
      <c r="B58" s="456">
        <v>2</v>
      </c>
      <c r="C58" s="231" t="s">
        <v>170</v>
      </c>
      <c r="D58" s="232"/>
      <c r="E58" s="1279"/>
      <c r="F58" s="1280"/>
      <c r="G58" s="1281"/>
      <c r="H58" s="1281"/>
      <c r="I58" s="1281"/>
      <c r="J58" s="1281"/>
      <c r="K58" s="1281"/>
      <c r="L58" s="1282"/>
      <c r="M58" s="1283"/>
      <c r="N58" s="1278">
        <f>SUM(E58:M58)-H58</f>
        <v>0</v>
      </c>
    </row>
    <row r="59" spans="1:14" ht="12.75" customHeight="1">
      <c r="A59" s="468"/>
      <c r="B59" s="456">
        <v>3</v>
      </c>
      <c r="C59" s="231" t="s">
        <v>171</v>
      </c>
      <c r="D59" s="233"/>
      <c r="E59" s="1279"/>
      <c r="F59" s="1280"/>
      <c r="G59" s="1281"/>
      <c r="H59" s="1281"/>
      <c r="I59" s="1281"/>
      <c r="J59" s="1281"/>
      <c r="K59" s="1281"/>
      <c r="L59" s="1282"/>
      <c r="M59" s="1283"/>
      <c r="N59" s="1284"/>
    </row>
    <row r="60" spans="1:14" ht="12.75" customHeight="1">
      <c r="A60" s="468"/>
      <c r="B60" s="456">
        <v>4</v>
      </c>
      <c r="C60" s="231" t="s">
        <v>172</v>
      </c>
      <c r="D60" s="234"/>
      <c r="E60" s="1285"/>
      <c r="F60" s="1286"/>
      <c r="G60" s="1287"/>
      <c r="H60" s="1287"/>
      <c r="I60" s="1287"/>
      <c r="J60" s="1287"/>
      <c r="K60" s="1287"/>
      <c r="L60" s="1288"/>
      <c r="M60" s="1289"/>
      <c r="N60" s="1290"/>
    </row>
    <row r="61" spans="1:14" ht="15" customHeight="1">
      <c r="A61" s="595">
        <v>4145</v>
      </c>
      <c r="B61" s="589" t="s">
        <v>52</v>
      </c>
      <c r="C61" s="235" t="s">
        <v>167</v>
      </c>
      <c r="D61" s="236"/>
      <c r="E61" s="1291">
        <f>SUM(E57:E60)</f>
        <v>0</v>
      </c>
      <c r="F61" s="1292">
        <f aca="true" t="shared" si="7" ref="F61:M61">SUM(F57:F60)</f>
        <v>0</v>
      </c>
      <c r="G61" s="1293">
        <f t="shared" si="7"/>
        <v>45.951</v>
      </c>
      <c r="H61" s="1293">
        <f t="shared" si="7"/>
        <v>0</v>
      </c>
      <c r="I61" s="1293">
        <f t="shared" si="7"/>
        <v>157.093</v>
      </c>
      <c r="J61" s="1293">
        <f t="shared" si="7"/>
        <v>153.98</v>
      </c>
      <c r="K61" s="1293">
        <f t="shared" si="7"/>
        <v>144.58</v>
      </c>
      <c r="L61" s="1294">
        <f>SUM(L57:L60)</f>
        <v>35.925</v>
      </c>
      <c r="M61" s="1295">
        <f t="shared" si="7"/>
        <v>6</v>
      </c>
      <c r="N61" s="1190">
        <f>SUM(E61:M61)-H61</f>
        <v>543.529</v>
      </c>
    </row>
    <row r="62" spans="1:14" ht="12.75" customHeight="1">
      <c r="A62" s="466">
        <v>4146</v>
      </c>
      <c r="B62" s="456">
        <v>1</v>
      </c>
      <c r="C62" s="231" t="s">
        <v>174</v>
      </c>
      <c r="D62" s="232"/>
      <c r="E62" s="1350"/>
      <c r="F62" s="1349"/>
      <c r="G62" s="1349"/>
      <c r="H62" s="1349"/>
      <c r="I62" s="1451"/>
      <c r="J62" s="1404"/>
      <c r="K62" s="1349"/>
      <c r="L62" s="1296"/>
      <c r="M62" s="1297"/>
      <c r="N62" s="1278">
        <f>SUM(E62:M62)-H62</f>
        <v>0</v>
      </c>
    </row>
    <row r="63" spans="1:14" ht="12.75" customHeight="1">
      <c r="A63" s="466"/>
      <c r="B63" s="456">
        <v>2</v>
      </c>
      <c r="C63" s="231" t="s">
        <v>175</v>
      </c>
      <c r="D63" s="232"/>
      <c r="E63" s="1279"/>
      <c r="F63" s="1280"/>
      <c r="G63" s="1281"/>
      <c r="H63" s="1281"/>
      <c r="I63" s="1281"/>
      <c r="J63" s="1281"/>
      <c r="K63" s="1281"/>
      <c r="L63" s="1282"/>
      <c r="M63" s="1283"/>
      <c r="N63" s="1278"/>
    </row>
    <row r="64" spans="1:14" ht="12.75" customHeight="1">
      <c r="A64" s="466"/>
      <c r="B64" s="456">
        <v>3</v>
      </c>
      <c r="C64" s="231" t="s">
        <v>176</v>
      </c>
      <c r="D64" s="233"/>
      <c r="E64" s="1279"/>
      <c r="F64" s="1280"/>
      <c r="G64" s="1281"/>
      <c r="H64" s="1281"/>
      <c r="I64" s="1281"/>
      <c r="J64" s="1281"/>
      <c r="K64" s="1281"/>
      <c r="L64" s="1282"/>
      <c r="M64" s="1283"/>
      <c r="N64" s="1278"/>
    </row>
    <row r="65" spans="1:14" ht="12.75" customHeight="1">
      <c r="A65" s="468"/>
      <c r="B65" s="456">
        <v>4</v>
      </c>
      <c r="C65" s="231" t="s">
        <v>177</v>
      </c>
      <c r="D65" s="234"/>
      <c r="E65" s="1285"/>
      <c r="F65" s="1286"/>
      <c r="G65" s="1287"/>
      <c r="H65" s="1287"/>
      <c r="I65" s="1287"/>
      <c r="J65" s="1287"/>
      <c r="K65" s="1287"/>
      <c r="L65" s="1288"/>
      <c r="M65" s="1289"/>
      <c r="N65" s="1278">
        <f aca="true" t="shared" si="8" ref="N65:N71">SUM(E65:M65)-H65</f>
        <v>0</v>
      </c>
    </row>
    <row r="66" spans="1:14" ht="15" customHeight="1">
      <c r="A66" s="596">
        <v>4146</v>
      </c>
      <c r="B66" s="591" t="s">
        <v>52</v>
      </c>
      <c r="C66" s="237" t="s">
        <v>173</v>
      </c>
      <c r="D66" s="238"/>
      <c r="E66" s="1298">
        <f>SUM(E62:E65)</f>
        <v>0</v>
      </c>
      <c r="F66" s="1299">
        <f aca="true" t="shared" si="9" ref="F66:M66">SUM(F62:F65)</f>
        <v>0</v>
      </c>
      <c r="G66" s="1300">
        <f t="shared" si="9"/>
        <v>0</v>
      </c>
      <c r="H66" s="1300">
        <f t="shared" si="9"/>
        <v>0</v>
      </c>
      <c r="I66" s="1300">
        <f t="shared" si="9"/>
        <v>0</v>
      </c>
      <c r="J66" s="1300">
        <f t="shared" si="9"/>
        <v>0</v>
      </c>
      <c r="K66" s="1300">
        <f t="shared" si="9"/>
        <v>0</v>
      </c>
      <c r="L66" s="1301">
        <f t="shared" si="9"/>
        <v>0</v>
      </c>
      <c r="M66" s="1302">
        <f t="shared" si="9"/>
        <v>0</v>
      </c>
      <c r="N66" s="1190">
        <f t="shared" si="8"/>
        <v>0</v>
      </c>
    </row>
    <row r="67" spans="1:14" ht="12.75" customHeight="1">
      <c r="A67" s="455">
        <v>4147</v>
      </c>
      <c r="B67" s="532">
        <v>1</v>
      </c>
      <c r="C67" s="97" t="s">
        <v>88</v>
      </c>
      <c r="D67" s="150"/>
      <c r="E67" s="1303"/>
      <c r="F67" s="1304"/>
      <c r="G67" s="1304"/>
      <c r="H67" s="1304"/>
      <c r="I67" s="1304"/>
      <c r="J67" s="1304"/>
      <c r="K67" s="1304"/>
      <c r="L67" s="1303"/>
      <c r="M67" s="1305"/>
      <c r="N67" s="1278">
        <f t="shared" si="8"/>
        <v>0</v>
      </c>
    </row>
    <row r="68" spans="1:14" ht="12.75" customHeight="1">
      <c r="A68" s="461"/>
      <c r="B68" s="533">
        <v>2</v>
      </c>
      <c r="C68" s="108" t="s">
        <v>89</v>
      </c>
      <c r="D68" s="147"/>
      <c r="E68" s="1303"/>
      <c r="F68" s="1304"/>
      <c r="G68" s="1304"/>
      <c r="H68" s="1304"/>
      <c r="I68" s="1304"/>
      <c r="J68" s="1304"/>
      <c r="K68" s="1304"/>
      <c r="L68" s="1303"/>
      <c r="M68" s="1305"/>
      <c r="N68" s="1278">
        <f t="shared" si="8"/>
        <v>0</v>
      </c>
    </row>
    <row r="69" spans="1:14" ht="12.75" customHeight="1">
      <c r="A69" s="461"/>
      <c r="B69" s="533">
        <v>3</v>
      </c>
      <c r="C69" s="108" t="s">
        <v>90</v>
      </c>
      <c r="D69" s="147"/>
      <c r="E69" s="1303"/>
      <c r="F69" s="1304"/>
      <c r="G69" s="1304"/>
      <c r="H69" s="1304"/>
      <c r="I69" s="1304"/>
      <c r="J69" s="1304"/>
      <c r="K69" s="1304"/>
      <c r="L69" s="1303"/>
      <c r="M69" s="1305"/>
      <c r="N69" s="1278">
        <f t="shared" si="8"/>
        <v>0</v>
      </c>
    </row>
    <row r="70" spans="1:14" ht="12.75" customHeight="1">
      <c r="A70" s="461"/>
      <c r="B70" s="533">
        <v>9</v>
      </c>
      <c r="C70" s="134" t="s">
        <v>91</v>
      </c>
      <c r="D70" s="151"/>
      <c r="E70" s="1306"/>
      <c r="F70" s="1307"/>
      <c r="G70" s="1307"/>
      <c r="H70" s="1307"/>
      <c r="I70" s="1307"/>
      <c r="J70" s="1307"/>
      <c r="K70" s="1307"/>
      <c r="L70" s="1306"/>
      <c r="M70" s="1308"/>
      <c r="N70" s="1309">
        <f t="shared" si="8"/>
        <v>0</v>
      </c>
    </row>
    <row r="71" spans="1:14" ht="15" customHeight="1">
      <c r="A71" s="433">
        <v>4147</v>
      </c>
      <c r="B71" s="504" t="s">
        <v>52</v>
      </c>
      <c r="C71" s="554" t="s">
        <v>92</v>
      </c>
      <c r="D71" s="555"/>
      <c r="E71" s="1310">
        <f>SUM(E67:E70)</f>
        <v>0</v>
      </c>
      <c r="F71" s="1311">
        <f aca="true" t="shared" si="10" ref="F71:M71">SUM(F67:F70)</f>
        <v>0</v>
      </c>
      <c r="G71" s="1312">
        <f t="shared" si="10"/>
        <v>0</v>
      </c>
      <c r="H71" s="1312">
        <f t="shared" si="10"/>
        <v>0</v>
      </c>
      <c r="I71" s="1312">
        <f t="shared" si="10"/>
        <v>0</v>
      </c>
      <c r="J71" s="1312">
        <f t="shared" si="10"/>
        <v>0</v>
      </c>
      <c r="K71" s="1312">
        <f t="shared" si="10"/>
        <v>0</v>
      </c>
      <c r="L71" s="1313">
        <f t="shared" si="10"/>
        <v>0</v>
      </c>
      <c r="M71" s="1314">
        <f t="shared" si="10"/>
        <v>0</v>
      </c>
      <c r="N71" s="1315">
        <f t="shared" si="8"/>
        <v>0</v>
      </c>
    </row>
    <row r="72" spans="1:14" ht="12.75" customHeight="1">
      <c r="A72" s="455">
        <v>4148</v>
      </c>
      <c r="B72" s="534">
        <v>1</v>
      </c>
      <c r="C72" s="97" t="s">
        <v>93</v>
      </c>
      <c r="D72" s="150"/>
      <c r="E72" s="1244"/>
      <c r="F72" s="1245"/>
      <c r="G72" s="1246"/>
      <c r="H72" s="1246"/>
      <c r="I72" s="1246"/>
      <c r="J72" s="1246"/>
      <c r="K72" s="1246"/>
      <c r="L72" s="1244"/>
      <c r="M72" s="1316"/>
      <c r="N72" s="1317">
        <f>SUM(E72:M72)</f>
        <v>0</v>
      </c>
    </row>
    <row r="73" spans="1:14" ht="12.75" customHeight="1">
      <c r="A73" s="455"/>
      <c r="B73" s="535">
        <v>2</v>
      </c>
      <c r="C73" s="108" t="s">
        <v>94</v>
      </c>
      <c r="D73" s="147"/>
      <c r="E73" s="1318"/>
      <c r="F73" s="1319"/>
      <c r="G73" s="1329"/>
      <c r="H73" s="1329"/>
      <c r="I73" s="1329"/>
      <c r="J73" s="1329"/>
      <c r="K73" s="1329"/>
      <c r="L73" s="1318"/>
      <c r="M73" s="1320"/>
      <c r="N73" s="1317">
        <f>SUM(E73:M73)</f>
        <v>0</v>
      </c>
    </row>
    <row r="74" spans="1:14" ht="12.75" customHeight="1">
      <c r="A74" s="455"/>
      <c r="B74" s="535">
        <v>3</v>
      </c>
      <c r="C74" s="108" t="s">
        <v>95</v>
      </c>
      <c r="D74" s="147"/>
      <c r="E74" s="1249"/>
      <c r="F74" s="1250"/>
      <c r="G74" s="1251"/>
      <c r="H74" s="1251"/>
      <c r="I74" s="1251"/>
      <c r="J74" s="1251"/>
      <c r="K74" s="1251"/>
      <c r="L74" s="1249"/>
      <c r="M74" s="1321"/>
      <c r="N74" s="1317">
        <f>SUM(E74:M74)</f>
        <v>0</v>
      </c>
    </row>
    <row r="75" spans="1:14" ht="15" customHeight="1">
      <c r="A75" s="433">
        <v>4148</v>
      </c>
      <c r="B75" s="504" t="s">
        <v>52</v>
      </c>
      <c r="C75" s="554" t="s">
        <v>96</v>
      </c>
      <c r="D75" s="556"/>
      <c r="E75" s="1322">
        <f>SUM(E72:E74)</f>
        <v>0</v>
      </c>
      <c r="F75" s="1323">
        <f aca="true" t="shared" si="11" ref="F75:M75">SUM(F72:F74)</f>
        <v>0</v>
      </c>
      <c r="G75" s="1324">
        <f t="shared" si="11"/>
        <v>0</v>
      </c>
      <c r="H75" s="1324">
        <f t="shared" si="11"/>
        <v>0</v>
      </c>
      <c r="I75" s="1324">
        <f t="shared" si="11"/>
        <v>0</v>
      </c>
      <c r="J75" s="1324">
        <f t="shared" si="11"/>
        <v>0</v>
      </c>
      <c r="K75" s="1324">
        <f t="shared" si="11"/>
        <v>0</v>
      </c>
      <c r="L75" s="1325">
        <f t="shared" si="11"/>
        <v>0</v>
      </c>
      <c r="M75" s="1326">
        <f t="shared" si="11"/>
        <v>0</v>
      </c>
      <c r="N75" s="1327">
        <f>SUM(E75:M75)-H74</f>
        <v>0</v>
      </c>
    </row>
    <row r="76" spans="1:14" ht="12.75" customHeight="1">
      <c r="A76" s="454">
        <v>4149</v>
      </c>
      <c r="B76" s="453">
        <v>1</v>
      </c>
      <c r="C76" s="97" t="s">
        <v>97</v>
      </c>
      <c r="D76" s="98"/>
      <c r="E76" s="1244"/>
      <c r="F76" s="1245"/>
      <c r="G76" s="1246"/>
      <c r="H76" s="1246"/>
      <c r="I76" s="1246"/>
      <c r="J76" s="1246"/>
      <c r="K76" s="1246"/>
      <c r="L76" s="1244"/>
      <c r="M76" s="1328"/>
      <c r="N76" s="1317">
        <f>SUM(E76:M76)</f>
        <v>0</v>
      </c>
    </row>
    <row r="77" spans="1:14" ht="12.75" customHeight="1">
      <c r="A77" s="455"/>
      <c r="B77" s="457">
        <v>2</v>
      </c>
      <c r="C77" s="108" t="s">
        <v>98</v>
      </c>
      <c r="D77" s="109"/>
      <c r="E77" s="1318"/>
      <c r="F77" s="1319"/>
      <c r="G77" s="1329"/>
      <c r="H77" s="1329"/>
      <c r="I77" s="1329"/>
      <c r="J77" s="1329"/>
      <c r="K77" s="1329"/>
      <c r="L77" s="1318"/>
      <c r="M77" s="1330"/>
      <c r="N77" s="1317">
        <f>SUM(E77:M77)</f>
        <v>0</v>
      </c>
    </row>
    <row r="78" spans="1:14" ht="12.75" customHeight="1">
      <c r="A78" s="455"/>
      <c r="B78" s="457">
        <v>9</v>
      </c>
      <c r="C78" s="134" t="s">
        <v>146</v>
      </c>
      <c r="D78" s="138"/>
      <c r="E78" s="1249"/>
      <c r="F78" s="1250"/>
      <c r="G78" s="1251"/>
      <c r="H78" s="1251"/>
      <c r="I78" s="1251"/>
      <c r="J78" s="1251"/>
      <c r="K78" s="1251"/>
      <c r="L78" s="1249"/>
      <c r="M78" s="1331"/>
      <c r="N78" s="1332">
        <f>SUM(E78:M78)</f>
        <v>0</v>
      </c>
    </row>
    <row r="79" spans="1:14" ht="14.25" customHeight="1">
      <c r="A79" s="433">
        <v>4149</v>
      </c>
      <c r="B79" s="434" t="s">
        <v>52</v>
      </c>
      <c r="C79" s="557" t="s">
        <v>147</v>
      </c>
      <c r="D79" s="558"/>
      <c r="E79" s="1322">
        <f>SUM(E76:E78)</f>
        <v>0</v>
      </c>
      <c r="F79" s="1323">
        <f aca="true" t="shared" si="12" ref="F79:M79">SUM(F76:F78)</f>
        <v>0</v>
      </c>
      <c r="G79" s="1324">
        <f t="shared" si="12"/>
        <v>0</v>
      </c>
      <c r="H79" s="1324">
        <f t="shared" si="12"/>
        <v>0</v>
      </c>
      <c r="I79" s="1324">
        <f t="shared" si="12"/>
        <v>0</v>
      </c>
      <c r="J79" s="1324">
        <f t="shared" si="12"/>
        <v>0</v>
      </c>
      <c r="K79" s="1324">
        <f t="shared" si="12"/>
        <v>0</v>
      </c>
      <c r="L79" s="1325">
        <f t="shared" si="12"/>
        <v>0</v>
      </c>
      <c r="M79" s="1326">
        <f t="shared" si="12"/>
        <v>0</v>
      </c>
      <c r="N79" s="1332">
        <f aca="true" t="shared" si="13" ref="N79:N86">SUM(E79:M79)-H78</f>
        <v>0</v>
      </c>
    </row>
    <row r="80" spans="1:14" ht="15" hidden="1">
      <c r="A80" s="455">
        <v>4151</v>
      </c>
      <c r="B80" s="532">
        <v>1</v>
      </c>
      <c r="C80" s="97" t="s">
        <v>99</v>
      </c>
      <c r="D80" s="150"/>
      <c r="E80" s="1244"/>
      <c r="F80" s="1245"/>
      <c r="G80" s="1246"/>
      <c r="H80" s="1246"/>
      <c r="I80" s="1246"/>
      <c r="J80" s="1246"/>
      <c r="K80" s="1246"/>
      <c r="L80" s="1244"/>
      <c r="M80" s="1328"/>
      <c r="N80" s="1317">
        <f t="shared" si="13"/>
        <v>0</v>
      </c>
    </row>
    <row r="81" spans="1:14" ht="12.75" customHeight="1" hidden="1">
      <c r="A81" s="461"/>
      <c r="B81" s="533">
        <v>2</v>
      </c>
      <c r="C81" s="108" t="s">
        <v>100</v>
      </c>
      <c r="D81" s="147"/>
      <c r="E81" s="1318"/>
      <c r="F81" s="1319"/>
      <c r="G81" s="1329"/>
      <c r="H81" s="1329"/>
      <c r="I81" s="1329"/>
      <c r="J81" s="1329"/>
      <c r="K81" s="1329"/>
      <c r="L81" s="1318"/>
      <c r="M81" s="1330"/>
      <c r="N81" s="1317">
        <f t="shared" si="13"/>
        <v>0</v>
      </c>
    </row>
    <row r="82" spans="1:14" ht="12.75" customHeight="1" hidden="1">
      <c r="A82" s="461"/>
      <c r="B82" s="533">
        <v>3</v>
      </c>
      <c r="C82" s="108" t="s">
        <v>101</v>
      </c>
      <c r="D82" s="147"/>
      <c r="E82" s="1318"/>
      <c r="F82" s="1319"/>
      <c r="G82" s="1329"/>
      <c r="H82" s="1329"/>
      <c r="I82" s="1329"/>
      <c r="J82" s="1329"/>
      <c r="K82" s="1329"/>
      <c r="L82" s="1318"/>
      <c r="M82" s="1330"/>
      <c r="N82" s="1317">
        <f t="shared" si="13"/>
        <v>0</v>
      </c>
    </row>
    <row r="83" spans="1:14" ht="12.75" customHeight="1" hidden="1">
      <c r="A83" s="461"/>
      <c r="B83" s="533">
        <v>4</v>
      </c>
      <c r="C83" s="152" t="s">
        <v>102</v>
      </c>
      <c r="D83" s="147"/>
      <c r="E83" s="1318"/>
      <c r="F83" s="1319"/>
      <c r="G83" s="1329"/>
      <c r="H83" s="1329"/>
      <c r="I83" s="1329"/>
      <c r="J83" s="1329"/>
      <c r="K83" s="1329"/>
      <c r="L83" s="1318"/>
      <c r="M83" s="1330"/>
      <c r="N83" s="1317">
        <f t="shared" si="13"/>
        <v>0</v>
      </c>
    </row>
    <row r="84" spans="1:14" ht="12.75" customHeight="1" hidden="1">
      <c r="A84" s="461"/>
      <c r="B84" s="533">
        <v>5</v>
      </c>
      <c r="C84" s="152" t="s">
        <v>103</v>
      </c>
      <c r="D84" s="147"/>
      <c r="E84" s="1318"/>
      <c r="F84" s="1319"/>
      <c r="G84" s="1329"/>
      <c r="H84" s="1329"/>
      <c r="I84" s="1329"/>
      <c r="J84" s="1329"/>
      <c r="K84" s="1329"/>
      <c r="L84" s="1318"/>
      <c r="M84" s="1330"/>
      <c r="N84" s="1317">
        <f t="shared" si="13"/>
        <v>0</v>
      </c>
    </row>
    <row r="85" spans="1:14" ht="12.75" customHeight="1" hidden="1">
      <c r="A85" s="461"/>
      <c r="B85" s="533">
        <v>9</v>
      </c>
      <c r="C85" s="134" t="s">
        <v>104</v>
      </c>
      <c r="D85" s="149"/>
      <c r="E85" s="1249"/>
      <c r="F85" s="1250"/>
      <c r="G85" s="1251"/>
      <c r="H85" s="1251"/>
      <c r="I85" s="1251"/>
      <c r="J85" s="1251"/>
      <c r="K85" s="1251"/>
      <c r="L85" s="1249"/>
      <c r="M85" s="1331"/>
      <c r="N85" s="1332">
        <f t="shared" si="13"/>
        <v>0</v>
      </c>
    </row>
    <row r="86" spans="1:14" ht="15" customHeight="1">
      <c r="A86" s="433">
        <v>4151</v>
      </c>
      <c r="B86" s="504" t="s">
        <v>52</v>
      </c>
      <c r="C86" s="557" t="s">
        <v>105</v>
      </c>
      <c r="D86" s="577"/>
      <c r="E86" s="1322">
        <f>SUM(E80:E85)</f>
        <v>0</v>
      </c>
      <c r="F86" s="1323">
        <f aca="true" t="shared" si="14" ref="F86:M86">SUM(F80:F85)</f>
        <v>0</v>
      </c>
      <c r="G86" s="1324">
        <f t="shared" si="14"/>
        <v>0</v>
      </c>
      <c r="H86" s="1324">
        <f t="shared" si="14"/>
        <v>0</v>
      </c>
      <c r="I86" s="1324">
        <f t="shared" si="14"/>
        <v>0</v>
      </c>
      <c r="J86" s="1324">
        <f t="shared" si="14"/>
        <v>0</v>
      </c>
      <c r="K86" s="1324">
        <f t="shared" si="14"/>
        <v>0</v>
      </c>
      <c r="L86" s="1325">
        <f t="shared" si="14"/>
        <v>0</v>
      </c>
      <c r="M86" s="1326">
        <f t="shared" si="14"/>
        <v>0</v>
      </c>
      <c r="N86" s="1332">
        <f t="shared" si="13"/>
        <v>0</v>
      </c>
    </row>
    <row r="87" spans="1:14" ht="12.75" customHeight="1">
      <c r="A87" s="455">
        <v>4152</v>
      </c>
      <c r="B87" s="530">
        <v>1</v>
      </c>
      <c r="C87" s="97" t="s">
        <v>106</v>
      </c>
      <c r="D87" s="150"/>
      <c r="E87" s="1244"/>
      <c r="F87" s="1245"/>
      <c r="G87" s="1246"/>
      <c r="H87" s="1246"/>
      <c r="I87" s="1246"/>
      <c r="J87" s="1246"/>
      <c r="K87" s="1246"/>
      <c r="L87" s="1244"/>
      <c r="M87" s="1328"/>
      <c r="N87" s="1317">
        <f>SUM(E87:M87)</f>
        <v>0</v>
      </c>
    </row>
    <row r="88" spans="1:14" ht="12.75" customHeight="1">
      <c r="A88" s="461"/>
      <c r="B88" s="531">
        <v>9</v>
      </c>
      <c r="C88" s="118" t="s">
        <v>107</v>
      </c>
      <c r="D88" s="149"/>
      <c r="E88" s="1249"/>
      <c r="F88" s="1250"/>
      <c r="G88" s="1251"/>
      <c r="H88" s="1251"/>
      <c r="I88" s="1251"/>
      <c r="J88" s="1251"/>
      <c r="K88" s="1251"/>
      <c r="L88" s="1249"/>
      <c r="M88" s="1331"/>
      <c r="N88" s="1333">
        <f>SUM(E88:M88)</f>
        <v>0</v>
      </c>
    </row>
    <row r="89" spans="1:14" ht="15" customHeight="1">
      <c r="A89" s="433">
        <v>4152</v>
      </c>
      <c r="B89" s="434" t="s">
        <v>52</v>
      </c>
      <c r="C89" s="554" t="s">
        <v>108</v>
      </c>
      <c r="D89" s="555"/>
      <c r="E89" s="1322">
        <f>SUM(E87:E88)</f>
        <v>0</v>
      </c>
      <c r="F89" s="1323">
        <f aca="true" t="shared" si="15" ref="F89:M89">SUM(F87:F88)</f>
        <v>0</v>
      </c>
      <c r="G89" s="1324">
        <f t="shared" si="15"/>
        <v>0</v>
      </c>
      <c r="H89" s="1324">
        <f t="shared" si="15"/>
        <v>0</v>
      </c>
      <c r="I89" s="1324">
        <f t="shared" si="15"/>
        <v>0</v>
      </c>
      <c r="J89" s="1324">
        <f t="shared" si="15"/>
        <v>0</v>
      </c>
      <c r="K89" s="1324">
        <f t="shared" si="15"/>
        <v>0</v>
      </c>
      <c r="L89" s="1325">
        <f t="shared" si="15"/>
        <v>0</v>
      </c>
      <c r="M89" s="1326">
        <f t="shared" si="15"/>
        <v>0</v>
      </c>
      <c r="N89" s="1327">
        <f>SUM(E89:M89)-H88</f>
        <v>0</v>
      </c>
    </row>
    <row r="90" spans="1:14" ht="15" customHeight="1" thickBot="1">
      <c r="A90" s="433">
        <v>4159</v>
      </c>
      <c r="B90" s="536"/>
      <c r="C90" s="127" t="s">
        <v>109</v>
      </c>
      <c r="D90" s="145"/>
      <c r="E90" s="1238"/>
      <c r="F90" s="1334"/>
      <c r="G90" s="1335"/>
      <c r="H90" s="1335"/>
      <c r="I90" s="1335"/>
      <c r="J90" s="1335"/>
      <c r="K90" s="1335"/>
      <c r="L90" s="1336"/>
      <c r="M90" s="1242"/>
      <c r="N90" s="1337">
        <f>SUM(E90:M90)-H89</f>
        <v>0</v>
      </c>
    </row>
    <row r="91" spans="1:14" ht="18" customHeight="1" thickBot="1">
      <c r="A91" s="462">
        <v>419</v>
      </c>
      <c r="B91" s="537" t="s">
        <v>52</v>
      </c>
      <c r="C91" s="220" t="s">
        <v>238</v>
      </c>
      <c r="D91" s="221"/>
      <c r="E91" s="1338">
        <f>SUM(E90,E89,E86,E79,E75,E71,E66,E61,E56,E51,E48,E47)</f>
        <v>0</v>
      </c>
      <c r="F91" s="1339">
        <f aca="true" t="shared" si="16" ref="F91:M91">SUM(F90,F89,F86,F79,F75,F71,F66,F61,F56,F51,F48,F47)</f>
        <v>0</v>
      </c>
      <c r="G91" s="1340">
        <f t="shared" si="16"/>
        <v>45.951</v>
      </c>
      <c r="H91" s="1340">
        <f t="shared" si="16"/>
        <v>0</v>
      </c>
      <c r="I91" s="1340">
        <f t="shared" si="16"/>
        <v>157.093</v>
      </c>
      <c r="J91" s="1340">
        <f t="shared" si="16"/>
        <v>153.98</v>
      </c>
      <c r="K91" s="1340">
        <f t="shared" si="16"/>
        <v>144.58</v>
      </c>
      <c r="L91" s="1341">
        <f t="shared" si="16"/>
        <v>35.925</v>
      </c>
      <c r="M91" s="1342">
        <f t="shared" si="16"/>
        <v>6</v>
      </c>
      <c r="N91" s="1343">
        <f>SUM(E91:M91)-H90</f>
        <v>543.529</v>
      </c>
    </row>
    <row r="92" spans="5:14" ht="30" customHeight="1">
      <c r="E92" s="214">
        <f aca="true" t="shared" si="17" ref="E92:N92">IF(E91&lt;&gt;E45,"Chyba bilance","")</f>
      </c>
      <c r="F92" s="214">
        <f t="shared" si="17"/>
      </c>
      <c r="G92" s="215">
        <f t="shared" si="17"/>
      </c>
      <c r="H92" s="215">
        <f t="shared" si="17"/>
      </c>
      <c r="I92" s="215">
        <f t="shared" si="17"/>
      </c>
      <c r="J92" s="215">
        <f t="shared" si="17"/>
      </c>
      <c r="K92" s="215">
        <f t="shared" si="17"/>
      </c>
      <c r="L92" s="215">
        <f t="shared" si="17"/>
      </c>
      <c r="M92" s="215">
        <f t="shared" si="17"/>
      </c>
      <c r="N92" s="215">
        <f t="shared" si="17"/>
      </c>
    </row>
    <row r="94" ht="15"/>
  </sheetData>
  <mergeCells count="3">
    <mergeCell ref="M1:N1"/>
    <mergeCell ref="A2:N2"/>
    <mergeCell ref="D1:K1"/>
  </mergeCells>
  <printOptions horizontalCentered="1"/>
  <pageMargins left="0.9055118110236221" right="0.2362204724409449" top="0.8267716535433072" bottom="0.8267716535433072" header="0.4330708661417323" footer="0.4724409448818898"/>
  <pageSetup fitToHeight="0" fitToWidth="0" horizontalDpi="300" verticalDpi="300" orientation="portrait" paperSize="9" scale="64" r:id="rId4"/>
  <headerFooter alignWithMargins="0">
    <oddHeader>&amp;RPříloha č.2 k doplňku programu 207 860 č.j. 10116-50/2005-2144
Počet listů:1</oddHeader>
  </headerFooter>
  <rowBreaks count="1" manualBreakCount="1">
    <brk id="91" max="1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 transitionEvaluation="1" transitionEntry="1"/>
  <dimension ref="A1:W142"/>
  <sheetViews>
    <sheetView showGridLines="0" showZeros="0" workbookViewId="0" topLeftCell="A1">
      <selection activeCell="D9" sqref="D9"/>
    </sheetView>
  </sheetViews>
  <sheetFormatPr defaultColWidth="10.75390625" defaultRowHeight="12.75"/>
  <cols>
    <col min="1" max="1" width="5.75390625" style="154" customWidth="1"/>
    <col min="2" max="2" width="2.25390625" style="154" customWidth="1"/>
    <col min="3" max="3" width="15.125" style="154" customWidth="1"/>
    <col min="4" max="4" width="35.75390625" style="154" customWidth="1"/>
    <col min="5" max="7" width="7.75390625" style="154" customWidth="1"/>
    <col min="8" max="8" width="7.75390625" style="154" hidden="1" customWidth="1"/>
    <col min="9" max="13" width="7.75390625" style="154" customWidth="1"/>
    <col min="14" max="14" width="9.75390625" style="199" customWidth="1"/>
    <col min="15" max="16384" width="10.75390625" style="154" customWidth="1"/>
  </cols>
  <sheetData>
    <row r="1" spans="1:14" s="153" customFormat="1" ht="38.25" customHeight="1">
      <c r="A1" s="1801" t="s">
        <v>1</v>
      </c>
      <c r="B1" s="1802"/>
      <c r="C1" s="1803"/>
      <c r="D1" s="1452" t="s">
        <v>110</v>
      </c>
      <c r="E1" s="1453"/>
      <c r="F1" s="1453"/>
      <c r="G1" s="1453"/>
      <c r="H1" s="1453"/>
      <c r="I1" s="1453"/>
      <c r="J1" s="1454"/>
      <c r="K1" s="1455"/>
      <c r="L1" s="1415" t="s">
        <v>34</v>
      </c>
      <c r="M1" s="1792">
        <f>'[2]P41(02)'!M1:N1</f>
        <v>2005</v>
      </c>
      <c r="N1" s="1800"/>
    </row>
    <row r="2" spans="1:14" ht="19.5" customHeight="1">
      <c r="A2" s="1794" t="s">
        <v>472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6"/>
    </row>
    <row r="3" spans="1:14" ht="9.75" customHeight="1" thickBot="1">
      <c r="A3" s="528"/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</row>
    <row r="4" spans="1:14" ht="16.5" customHeight="1" thickBot="1" thickTop="1">
      <c r="A4" s="522" t="s">
        <v>213</v>
      </c>
      <c r="B4" s="523"/>
      <c r="C4" s="524">
        <f>'[1]P40(02)'!H3</f>
        <v>207860</v>
      </c>
      <c r="D4" s="525" t="s">
        <v>214</v>
      </c>
      <c r="E4" s="521" t="s">
        <v>41</v>
      </c>
      <c r="F4" s="526" t="s">
        <v>39</v>
      </c>
      <c r="G4" s="436" t="s">
        <v>452</v>
      </c>
      <c r="H4" s="86" t="s">
        <v>39</v>
      </c>
      <c r="I4" s="515" t="s">
        <v>40</v>
      </c>
      <c r="J4" s="516"/>
      <c r="K4" s="516"/>
      <c r="L4" s="517"/>
      <c r="M4" s="521" t="s">
        <v>42</v>
      </c>
      <c r="N4" s="85" t="s">
        <v>215</v>
      </c>
    </row>
    <row r="5" spans="1:14" ht="15.75" customHeight="1" thickBot="1">
      <c r="A5" s="518" t="s">
        <v>44</v>
      </c>
      <c r="B5" s="519"/>
      <c r="C5" s="87" t="s">
        <v>45</v>
      </c>
      <c r="D5" s="520"/>
      <c r="E5" s="88">
        <f>M1-2</f>
        <v>2003</v>
      </c>
      <c r="F5" s="89">
        <f>M1-1</f>
        <v>2004</v>
      </c>
      <c r="G5" s="1416">
        <f>M1</f>
        <v>2005</v>
      </c>
      <c r="H5" s="1456">
        <f>M1</f>
        <v>2005</v>
      </c>
      <c r="I5" s="90">
        <f>M1+1</f>
        <v>2006</v>
      </c>
      <c r="J5" s="90">
        <f>M1+2</f>
        <v>2007</v>
      </c>
      <c r="K5" s="90">
        <f>M1+3</f>
        <v>2008</v>
      </c>
      <c r="L5" s="90">
        <f>M1+4</f>
        <v>2009</v>
      </c>
      <c r="M5" s="90">
        <f>M1+5</f>
        <v>2010</v>
      </c>
      <c r="N5" s="91" t="s">
        <v>46</v>
      </c>
    </row>
    <row r="6" spans="1:14" ht="4.5" customHeight="1" thickBot="1" thickTop="1">
      <c r="A6" s="155"/>
      <c r="B6" s="155"/>
      <c r="C6" s="155"/>
      <c r="D6" s="155"/>
      <c r="E6" s="156"/>
      <c r="F6" s="157"/>
      <c r="G6" s="157"/>
      <c r="H6" s="158"/>
      <c r="I6" s="157"/>
      <c r="J6" s="157"/>
      <c r="K6" s="157"/>
      <c r="L6" s="157"/>
      <c r="M6" s="157"/>
      <c r="N6" s="159"/>
    </row>
    <row r="7" spans="1:14" ht="15">
      <c r="A7" s="160">
        <v>7221</v>
      </c>
      <c r="B7" s="161">
        <v>1</v>
      </c>
      <c r="C7" s="162" t="s">
        <v>111</v>
      </c>
      <c r="D7" s="163"/>
      <c r="E7" s="1457"/>
      <c r="F7" s="1458"/>
      <c r="G7" s="1458"/>
      <c r="H7" s="1459"/>
      <c r="I7" s="1458"/>
      <c r="J7" s="1458"/>
      <c r="K7" s="1458"/>
      <c r="L7" s="1460"/>
      <c r="M7" s="1461"/>
      <c r="N7" s="1629">
        <f>SUM(E7:M7)</f>
        <v>0</v>
      </c>
    </row>
    <row r="8" spans="1:14" ht="15">
      <c r="A8" s="164"/>
      <c r="B8" s="165">
        <v>2</v>
      </c>
      <c r="C8" s="166" t="s">
        <v>112</v>
      </c>
      <c r="D8" s="167"/>
      <c r="E8" s="1462"/>
      <c r="F8" s="1463"/>
      <c r="G8" s="1463"/>
      <c r="H8" s="1464"/>
      <c r="I8" s="1463"/>
      <c r="J8" s="1463"/>
      <c r="K8" s="1463"/>
      <c r="L8" s="1465"/>
      <c r="M8" s="1466"/>
      <c r="N8" s="1248">
        <f>SUM(E8:M8)</f>
        <v>0</v>
      </c>
    </row>
    <row r="9" spans="1:14" ht="15">
      <c r="A9" s="164"/>
      <c r="B9" s="165">
        <v>9</v>
      </c>
      <c r="C9" s="168" t="s">
        <v>113</v>
      </c>
      <c r="D9" s="169"/>
      <c r="E9" s="1467"/>
      <c r="F9" s="1468">
        <v>37.324</v>
      </c>
      <c r="G9" s="1468">
        <f>53.92-4.738+3.267</f>
        <v>52.449000000000005</v>
      </c>
      <c r="H9" s="1469"/>
      <c r="I9" s="1468">
        <f>16.433-0.54</f>
        <v>15.893</v>
      </c>
      <c r="J9" s="1686">
        <v>3.12</v>
      </c>
      <c r="K9" s="1468">
        <f>15.52-1.675</f>
        <v>13.844999999999999</v>
      </c>
      <c r="L9" s="1688">
        <v>3.22</v>
      </c>
      <c r="M9" s="1470">
        <f>30.22-1.554</f>
        <v>28.666</v>
      </c>
      <c r="N9" s="1489">
        <f>SUM(E9:M9)</f>
        <v>154.517</v>
      </c>
    </row>
    <row r="10" spans="1:14" ht="15" customHeight="1">
      <c r="A10" s="469">
        <v>4221</v>
      </c>
      <c r="B10" s="564" t="s">
        <v>52</v>
      </c>
      <c r="C10" s="170" t="s">
        <v>151</v>
      </c>
      <c r="D10" s="171"/>
      <c r="E10" s="1242">
        <f aca="true" t="shared" si="0" ref="E10:M10">SUM(E7:E9)</f>
        <v>0</v>
      </c>
      <c r="F10" s="1471">
        <f t="shared" si="0"/>
        <v>37.324</v>
      </c>
      <c r="G10" s="1472">
        <f t="shared" si="0"/>
        <v>52.449000000000005</v>
      </c>
      <c r="H10" s="1473">
        <f t="shared" si="0"/>
        <v>0</v>
      </c>
      <c r="I10" s="1473">
        <f t="shared" si="0"/>
        <v>15.893</v>
      </c>
      <c r="J10" s="1687">
        <f t="shared" si="0"/>
        <v>3.12</v>
      </c>
      <c r="K10" s="1473">
        <f t="shared" si="0"/>
        <v>13.844999999999999</v>
      </c>
      <c r="L10" s="1689">
        <f t="shared" si="0"/>
        <v>3.22</v>
      </c>
      <c r="M10" s="1474">
        <f t="shared" si="0"/>
        <v>28.666</v>
      </c>
      <c r="N10" s="1475">
        <f>SUM(E10:M10)-H12</f>
        <v>154.517</v>
      </c>
    </row>
    <row r="11" spans="1:14" ht="15">
      <c r="A11" s="470">
        <v>7222</v>
      </c>
      <c r="B11" s="538">
        <v>1</v>
      </c>
      <c r="C11" s="108" t="s">
        <v>114</v>
      </c>
      <c r="D11" s="133"/>
      <c r="E11" s="1347"/>
      <c r="F11" s="1348"/>
      <c r="G11" s="1349"/>
      <c r="H11" s="1349"/>
      <c r="I11" s="1349"/>
      <c r="J11" s="1349"/>
      <c r="K11" s="1349"/>
      <c r="L11" s="1350"/>
      <c r="M11" s="1347"/>
      <c r="N11" s="1248">
        <f>SUM(E11:M11)</f>
        <v>0</v>
      </c>
    </row>
    <row r="12" spans="1:14" ht="15">
      <c r="A12" s="471"/>
      <c r="B12" s="538">
        <v>2</v>
      </c>
      <c r="C12" s="108" t="s">
        <v>115</v>
      </c>
      <c r="D12" s="133"/>
      <c r="E12" s="1347"/>
      <c r="F12" s="1348"/>
      <c r="G12" s="1349"/>
      <c r="H12" s="1349"/>
      <c r="I12" s="1349"/>
      <c r="J12" s="1349"/>
      <c r="K12" s="1349"/>
      <c r="L12" s="1350"/>
      <c r="M12" s="1347"/>
      <c r="N12" s="1248">
        <f>SUM(E12:M12)</f>
        <v>0</v>
      </c>
    </row>
    <row r="13" spans="1:14" ht="15">
      <c r="A13" s="472">
        <v>4222</v>
      </c>
      <c r="B13" s="542" t="s">
        <v>52</v>
      </c>
      <c r="C13" s="172" t="s">
        <v>116</v>
      </c>
      <c r="D13" s="173"/>
      <c r="E13" s="1242"/>
      <c r="F13" s="1239"/>
      <c r="G13" s="1240"/>
      <c r="H13" s="1240"/>
      <c r="I13" s="1240"/>
      <c r="J13" s="1240"/>
      <c r="K13" s="1240"/>
      <c r="L13" s="1241"/>
      <c r="M13" s="1242"/>
      <c r="N13" s="1258">
        <f>SUM(E13:M13)-H12</f>
        <v>0</v>
      </c>
    </row>
    <row r="14" spans="1:14" ht="15">
      <c r="A14" s="473">
        <v>7223</v>
      </c>
      <c r="B14" s="543">
        <v>1</v>
      </c>
      <c r="C14" s="174" t="s">
        <v>117</v>
      </c>
      <c r="D14" s="175"/>
      <c r="E14" s="1247"/>
      <c r="F14" s="1245"/>
      <c r="G14" s="1246">
        <v>0.3</v>
      </c>
      <c r="H14" s="1246"/>
      <c r="I14" s="1246">
        <v>0.3</v>
      </c>
      <c r="J14" s="1246">
        <v>0.3</v>
      </c>
      <c r="K14" s="1246">
        <v>0.3</v>
      </c>
      <c r="L14" s="1244">
        <v>0.3</v>
      </c>
      <c r="M14" s="1328">
        <v>1.8</v>
      </c>
      <c r="N14" s="1476">
        <f>SUM(E14:M14)</f>
        <v>3.3</v>
      </c>
    </row>
    <row r="15" spans="1:14" ht="15">
      <c r="A15" s="474"/>
      <c r="B15" s="543">
        <v>2</v>
      </c>
      <c r="C15" s="174" t="s">
        <v>118</v>
      </c>
      <c r="D15" s="175"/>
      <c r="E15" s="1357"/>
      <c r="F15" s="1319"/>
      <c r="G15" s="1329">
        <v>98</v>
      </c>
      <c r="H15" s="1329"/>
      <c r="I15" s="1329">
        <v>145</v>
      </c>
      <c r="J15" s="1329">
        <v>145</v>
      </c>
      <c r="K15" s="1329">
        <v>145</v>
      </c>
      <c r="L15" s="1318">
        <v>145</v>
      </c>
      <c r="M15" s="1330">
        <v>870</v>
      </c>
      <c r="N15" s="1262">
        <f>SUM(E15:M15)</f>
        <v>1548</v>
      </c>
    </row>
    <row r="16" spans="1:14" ht="15">
      <c r="A16" s="474"/>
      <c r="B16" s="543">
        <v>3</v>
      </c>
      <c r="C16" s="174" t="s">
        <v>119</v>
      </c>
      <c r="D16" s="175"/>
      <c r="E16" s="1357"/>
      <c r="F16" s="1674"/>
      <c r="G16" s="1685">
        <v>1591.5</v>
      </c>
      <c r="H16" s="1329"/>
      <c r="I16" s="1676">
        <f>786.2+12.741</f>
        <v>798.941</v>
      </c>
      <c r="J16" s="1329">
        <v>1977.6</v>
      </c>
      <c r="K16" s="1329">
        <v>2775.6</v>
      </c>
      <c r="L16" s="1318">
        <v>2775.8</v>
      </c>
      <c r="M16" s="1330">
        <v>9814.7</v>
      </c>
      <c r="N16" s="1262">
        <f>SUM(E16:M16)</f>
        <v>19734.141</v>
      </c>
    </row>
    <row r="17" spans="1:14" ht="15">
      <c r="A17" s="474"/>
      <c r="B17" s="543">
        <v>4</v>
      </c>
      <c r="C17" s="174" t="s">
        <v>120</v>
      </c>
      <c r="D17" s="175"/>
      <c r="E17" s="1357"/>
      <c r="F17" s="1319"/>
      <c r="G17" s="1329"/>
      <c r="H17" s="1329"/>
      <c r="I17" s="1329"/>
      <c r="J17" s="1676">
        <v>4</v>
      </c>
      <c r="K17" s="1676">
        <v>6</v>
      </c>
      <c r="L17" s="1678">
        <v>6</v>
      </c>
      <c r="M17" s="1679">
        <v>36</v>
      </c>
      <c r="N17" s="1677">
        <f>SUM(E17:M17)</f>
        <v>52</v>
      </c>
    </row>
    <row r="18" spans="1:14" ht="15">
      <c r="A18" s="474"/>
      <c r="B18" s="543">
        <v>9</v>
      </c>
      <c r="C18" s="176" t="s">
        <v>121</v>
      </c>
      <c r="D18" s="177"/>
      <c r="E18" s="1479"/>
      <c r="F18" s="1480"/>
      <c r="G18" s="1481"/>
      <c r="H18" s="1481"/>
      <c r="I18" s="1481"/>
      <c r="J18" s="1481"/>
      <c r="K18" s="1481"/>
      <c r="L18" s="1482"/>
      <c r="M18" s="1479"/>
      <c r="N18" s="1248">
        <f>SUM(E18:M18)</f>
        <v>0</v>
      </c>
    </row>
    <row r="19" spans="1:14" ht="15" customHeight="1">
      <c r="A19" s="472">
        <v>4223</v>
      </c>
      <c r="B19" s="542" t="s">
        <v>52</v>
      </c>
      <c r="C19" s="178" t="s">
        <v>122</v>
      </c>
      <c r="D19" s="177"/>
      <c r="E19" s="1242"/>
      <c r="F19" s="1239">
        <f aca="true" t="shared" si="1" ref="F19:M19">SUM(F14:F18)</f>
        <v>0</v>
      </c>
      <c r="G19" s="1193">
        <f t="shared" si="1"/>
        <v>1689.8</v>
      </c>
      <c r="H19" s="1193">
        <f t="shared" si="1"/>
        <v>0</v>
      </c>
      <c r="I19" s="1483">
        <f>SUM(I14:I18)</f>
        <v>944.241</v>
      </c>
      <c r="J19" s="1483">
        <f t="shared" si="1"/>
        <v>2126.9</v>
      </c>
      <c r="K19" s="1483">
        <f t="shared" si="1"/>
        <v>2926.9</v>
      </c>
      <c r="L19" s="1484">
        <f t="shared" si="1"/>
        <v>2927.1000000000004</v>
      </c>
      <c r="M19" s="1474">
        <f t="shared" si="1"/>
        <v>10722.5</v>
      </c>
      <c r="N19" s="1475">
        <f>SUM(E19:M19)-H18</f>
        <v>21337.441</v>
      </c>
    </row>
    <row r="20" spans="1:14" ht="15" customHeight="1">
      <c r="A20" s="472">
        <v>4224</v>
      </c>
      <c r="B20" s="544"/>
      <c r="C20" s="180" t="s">
        <v>157</v>
      </c>
      <c r="D20" s="181"/>
      <c r="E20" s="1242"/>
      <c r="F20" s="1239"/>
      <c r="G20" s="1485"/>
      <c r="H20" s="1240"/>
      <c r="I20" s="1485"/>
      <c r="J20" s="1485"/>
      <c r="K20" s="1485"/>
      <c r="L20" s="1486"/>
      <c r="M20" s="1242"/>
      <c r="N20" s="1243">
        <f>SUM(E20:M20)-H19</f>
        <v>0</v>
      </c>
    </row>
    <row r="21" spans="1:14" ht="15" customHeight="1">
      <c r="A21" s="475">
        <v>4225</v>
      </c>
      <c r="B21" s="544"/>
      <c r="C21" s="180" t="s">
        <v>158</v>
      </c>
      <c r="D21" s="181"/>
      <c r="E21" s="1242"/>
      <c r="F21" s="1239"/>
      <c r="G21" s="1485"/>
      <c r="H21" s="1240"/>
      <c r="I21" s="1485"/>
      <c r="J21" s="1485"/>
      <c r="K21" s="1485"/>
      <c r="L21" s="1486"/>
      <c r="M21" s="1242"/>
      <c r="N21" s="1243">
        <f>SUM(E21:M21)-H20</f>
        <v>0</v>
      </c>
    </row>
    <row r="22" spans="1:14" ht="15">
      <c r="A22" s="476">
        <v>7226</v>
      </c>
      <c r="B22" s="545">
        <v>1</v>
      </c>
      <c r="C22" s="97" t="s">
        <v>123</v>
      </c>
      <c r="D22" s="182"/>
      <c r="E22" s="1247"/>
      <c r="F22" s="1245"/>
      <c r="G22" s="1246">
        <v>0.096</v>
      </c>
      <c r="H22" s="1246"/>
      <c r="I22" s="1487"/>
      <c r="J22" s="1487">
        <v>0</v>
      </c>
      <c r="K22" s="1487">
        <v>0</v>
      </c>
      <c r="L22" s="1488">
        <v>0</v>
      </c>
      <c r="M22" s="1328">
        <v>0</v>
      </c>
      <c r="N22" s="1248">
        <f>SUM(E22:M22)</f>
        <v>0.096</v>
      </c>
    </row>
    <row r="23" spans="1:14" ht="15">
      <c r="A23" s="477"/>
      <c r="B23" s="545">
        <v>2</v>
      </c>
      <c r="C23" s="108" t="s">
        <v>124</v>
      </c>
      <c r="D23" s="182"/>
      <c r="E23" s="1357"/>
      <c r="F23" s="1319"/>
      <c r="G23" s="1329"/>
      <c r="H23" s="1329"/>
      <c r="I23" s="1487">
        <v>0.75</v>
      </c>
      <c r="J23" s="1487"/>
      <c r="K23" s="1487">
        <v>0</v>
      </c>
      <c r="L23" s="1488">
        <v>0</v>
      </c>
      <c r="M23" s="1330">
        <v>0.75</v>
      </c>
      <c r="N23" s="1248">
        <f>SUM(E23:M23)</f>
        <v>1.5</v>
      </c>
    </row>
    <row r="24" spans="1:14" ht="15">
      <c r="A24" s="477"/>
      <c r="B24" s="545">
        <v>3</v>
      </c>
      <c r="C24" s="108" t="s">
        <v>125</v>
      </c>
      <c r="D24" s="182"/>
      <c r="E24" s="1357"/>
      <c r="F24" s="1319"/>
      <c r="G24" s="1676">
        <v>4.563</v>
      </c>
      <c r="H24" s="1680"/>
      <c r="I24" s="1681">
        <v>304.374</v>
      </c>
      <c r="J24" s="1681">
        <v>175.215</v>
      </c>
      <c r="K24" s="1487"/>
      <c r="L24" s="1488"/>
      <c r="M24" s="1478"/>
      <c r="N24" s="1489">
        <f>SUM(E24:M24)</f>
        <v>484.15200000000004</v>
      </c>
    </row>
    <row r="25" spans="1:14" ht="15">
      <c r="A25" s="477"/>
      <c r="B25" s="545">
        <v>9</v>
      </c>
      <c r="C25" s="134" t="s">
        <v>126</v>
      </c>
      <c r="D25" s="181"/>
      <c r="E25" s="1479"/>
      <c r="F25" s="1480"/>
      <c r="G25" s="1672">
        <v>4.753</v>
      </c>
      <c r="H25" s="1481"/>
      <c r="I25" s="1485">
        <v>7.1</v>
      </c>
      <c r="J25" s="1485"/>
      <c r="K25" s="1485">
        <v>0</v>
      </c>
      <c r="L25" s="1486">
        <v>0</v>
      </c>
      <c r="M25" s="1479">
        <v>0.25</v>
      </c>
      <c r="N25" s="1491">
        <f>SUM(E25:M25)</f>
        <v>12.103</v>
      </c>
    </row>
    <row r="26" spans="1:14" ht="15" customHeight="1">
      <c r="A26" s="472">
        <v>4226</v>
      </c>
      <c r="B26" s="546" t="s">
        <v>52</v>
      </c>
      <c r="C26" s="204" t="s">
        <v>453</v>
      </c>
      <c r="D26" s="205"/>
      <c r="E26" s="1236">
        <f aca="true" t="shared" si="2" ref="E26:M26">SUM(E22:E25)</f>
        <v>0</v>
      </c>
      <c r="F26" s="1235">
        <f t="shared" si="2"/>
        <v>0</v>
      </c>
      <c r="G26" s="1490">
        <f t="shared" si="2"/>
        <v>9.411999999999999</v>
      </c>
      <c r="H26" s="1485">
        <f t="shared" si="2"/>
        <v>0</v>
      </c>
      <c r="I26" s="1490">
        <f>SUM(I22:I25)</f>
        <v>312.22400000000005</v>
      </c>
      <c r="J26" s="1490">
        <f t="shared" si="2"/>
        <v>175.215</v>
      </c>
      <c r="K26" s="1485">
        <f t="shared" si="2"/>
        <v>0</v>
      </c>
      <c r="L26" s="1486">
        <f t="shared" si="2"/>
        <v>0</v>
      </c>
      <c r="M26" s="1236">
        <f t="shared" si="2"/>
        <v>1</v>
      </c>
      <c r="N26" s="1491">
        <f>SUM(E26:M26)-H25</f>
        <v>497.851</v>
      </c>
    </row>
    <row r="27" spans="1:14" ht="12.75" customHeight="1" hidden="1">
      <c r="A27" s="473">
        <v>7227</v>
      </c>
      <c r="B27" s="545">
        <v>1</v>
      </c>
      <c r="C27" s="108" t="s">
        <v>127</v>
      </c>
      <c r="D27" s="184"/>
      <c r="E27" s="1247"/>
      <c r="F27" s="1245"/>
      <c r="G27" s="1246"/>
      <c r="H27" s="1246"/>
      <c r="I27" s="1487"/>
      <c r="J27" s="1487"/>
      <c r="K27" s="1487"/>
      <c r="L27" s="1488"/>
      <c r="M27" s="1242"/>
      <c r="N27" s="1248">
        <f>SUM(E27:M27)</f>
        <v>0</v>
      </c>
    </row>
    <row r="28" spans="1:14" ht="12.75" customHeight="1" hidden="1">
      <c r="A28" s="473"/>
      <c r="B28" s="545">
        <v>2</v>
      </c>
      <c r="C28" s="108" t="s">
        <v>128</v>
      </c>
      <c r="D28" s="184"/>
      <c r="E28" s="1357"/>
      <c r="F28" s="1319"/>
      <c r="G28" s="1329"/>
      <c r="H28" s="1329"/>
      <c r="I28" s="1487"/>
      <c r="J28" s="1487"/>
      <c r="K28" s="1487"/>
      <c r="L28" s="1488"/>
      <c r="M28" s="1487"/>
      <c r="N28" s="1248">
        <f>SUM(E28:M28)</f>
        <v>0</v>
      </c>
    </row>
    <row r="29" spans="1:14" ht="12.75" customHeight="1" hidden="1">
      <c r="A29" s="473"/>
      <c r="B29" s="545">
        <v>3</v>
      </c>
      <c r="C29" s="108" t="s">
        <v>129</v>
      </c>
      <c r="D29" s="184"/>
      <c r="E29" s="1357"/>
      <c r="F29" s="1319"/>
      <c r="G29" s="1477"/>
      <c r="H29" s="1329"/>
      <c r="I29" s="1487"/>
      <c r="J29" s="1487"/>
      <c r="K29" s="1487"/>
      <c r="L29" s="1488"/>
      <c r="M29" s="1242"/>
      <c r="N29" s="1248">
        <f>SUM(E29:M29)</f>
        <v>0</v>
      </c>
    </row>
    <row r="30" spans="1:14" ht="12.75" customHeight="1" hidden="1">
      <c r="A30" s="473"/>
      <c r="B30" s="545">
        <v>9</v>
      </c>
      <c r="C30" s="134" t="s">
        <v>130</v>
      </c>
      <c r="D30" s="184"/>
      <c r="E30" s="1479"/>
      <c r="F30" s="1480"/>
      <c r="G30" s="1481"/>
      <c r="H30" s="1481"/>
      <c r="I30" s="1485"/>
      <c r="J30" s="1487"/>
      <c r="K30" s="1487"/>
      <c r="L30" s="1488"/>
      <c r="M30" s="1242"/>
      <c r="N30" s="1248">
        <f>SUM(E30:M30)</f>
        <v>0</v>
      </c>
    </row>
    <row r="31" spans="1:14" ht="15" customHeight="1">
      <c r="A31" s="472">
        <v>4227</v>
      </c>
      <c r="B31" s="547" t="s">
        <v>52</v>
      </c>
      <c r="C31" s="1492" t="s">
        <v>454</v>
      </c>
      <c r="D31" s="185"/>
      <c r="E31" s="1242"/>
      <c r="F31" s="1239"/>
      <c r="G31" s="1493"/>
      <c r="H31" s="1240"/>
      <c r="I31" s="1493"/>
      <c r="J31" s="1493"/>
      <c r="K31" s="1493"/>
      <c r="L31" s="1494"/>
      <c r="M31" s="1242"/>
      <c r="N31" s="1258">
        <f>SUM(E31:M31)-H30</f>
        <v>0</v>
      </c>
    </row>
    <row r="32" spans="1:14" ht="12.75" customHeight="1" hidden="1">
      <c r="A32" s="473">
        <v>4228</v>
      </c>
      <c r="B32" s="548">
        <v>5</v>
      </c>
      <c r="C32" s="108" t="s">
        <v>131</v>
      </c>
      <c r="D32" s="167"/>
      <c r="E32" s="1247"/>
      <c r="F32" s="1245"/>
      <c r="G32" s="1246"/>
      <c r="H32" s="1246"/>
      <c r="I32" s="1246"/>
      <c r="J32" s="1246"/>
      <c r="K32" s="1246"/>
      <c r="L32" s="1247"/>
      <c r="M32" s="1351"/>
      <c r="N32" s="1248">
        <f>SUM(E32:M32)</f>
        <v>0</v>
      </c>
    </row>
    <row r="33" spans="1:14" ht="12.75" customHeight="1" hidden="1">
      <c r="A33" s="473"/>
      <c r="B33" s="548">
        <v>6</v>
      </c>
      <c r="C33" s="203" t="s">
        <v>132</v>
      </c>
      <c r="D33" s="202"/>
      <c r="E33" s="1352"/>
      <c r="F33" s="1353"/>
      <c r="G33" s="1354"/>
      <c r="H33" s="1354"/>
      <c r="I33" s="1354"/>
      <c r="J33" s="1354"/>
      <c r="K33" s="1354"/>
      <c r="L33" s="1352"/>
      <c r="M33" s="1355"/>
      <c r="N33" s="1356">
        <f>SUM(E33:M33)</f>
        <v>0</v>
      </c>
    </row>
    <row r="34" spans="1:14" ht="12.75" customHeight="1" hidden="1">
      <c r="A34" s="473"/>
      <c r="B34" s="548">
        <v>7</v>
      </c>
      <c r="C34" s="108" t="s">
        <v>133</v>
      </c>
      <c r="D34" s="167"/>
      <c r="E34" s="1357"/>
      <c r="F34" s="1319"/>
      <c r="G34" s="1329"/>
      <c r="H34" s="1329"/>
      <c r="I34" s="1329"/>
      <c r="J34" s="1329"/>
      <c r="K34" s="1329"/>
      <c r="L34" s="1318"/>
      <c r="M34" s="1330"/>
      <c r="N34" s="1248">
        <f>SUM(E34:M34)</f>
        <v>0</v>
      </c>
    </row>
    <row r="35" spans="1:14" ht="12.75" customHeight="1" hidden="1">
      <c r="A35" s="473"/>
      <c r="B35" s="548">
        <v>9</v>
      </c>
      <c r="C35" s="186" t="s">
        <v>134</v>
      </c>
      <c r="D35" s="187"/>
      <c r="E35" s="1252"/>
      <c r="F35" s="1250"/>
      <c r="G35" s="1251"/>
      <c r="H35" s="1251"/>
      <c r="I35" s="1251"/>
      <c r="J35" s="1251"/>
      <c r="K35" s="1251"/>
      <c r="L35" s="1249"/>
      <c r="M35" s="1331"/>
      <c r="N35" s="1243">
        <f>SUM(E35:M35)</f>
        <v>0</v>
      </c>
    </row>
    <row r="36" spans="1:14" ht="15.75" customHeight="1" thickBot="1">
      <c r="A36" s="474">
        <v>4228</v>
      </c>
      <c r="B36" s="505" t="s">
        <v>52</v>
      </c>
      <c r="C36" s="188" t="s">
        <v>135</v>
      </c>
      <c r="D36" s="189"/>
      <c r="E36" s="1358"/>
      <c r="F36" s="1359"/>
      <c r="G36" s="1360"/>
      <c r="H36" s="1360"/>
      <c r="I36" s="1360">
        <f>SUM(I32:I35)</f>
        <v>0</v>
      </c>
      <c r="J36" s="1360">
        <f>SUM(J32:J35)</f>
        <v>0</v>
      </c>
      <c r="K36" s="1360">
        <f>SUM(K32:K35)</f>
        <v>0</v>
      </c>
      <c r="L36" s="1361">
        <f>SUM(L32:L35)</f>
        <v>0</v>
      </c>
      <c r="M36" s="1358">
        <f>SUM(M32:M35)</f>
        <v>0</v>
      </c>
      <c r="N36" s="1362">
        <f aca="true" t="shared" si="3" ref="N36:N41">SUM(E36:M36)-H35</f>
        <v>0</v>
      </c>
    </row>
    <row r="37" spans="1:14" ht="16.5" customHeight="1" thickBot="1" thickTop="1">
      <c r="A37" s="479">
        <v>4229</v>
      </c>
      <c r="B37" s="506"/>
      <c r="C37" s="190" t="s">
        <v>136</v>
      </c>
      <c r="D37" s="191"/>
      <c r="E37" s="1363"/>
      <c r="F37" s="1364"/>
      <c r="G37" s="1668">
        <f>(11.245+0.532+6.847)-4.563</f>
        <v>14.061</v>
      </c>
      <c r="H37" s="1365"/>
      <c r="I37" s="1365"/>
      <c r="J37" s="1365"/>
      <c r="K37" s="1365"/>
      <c r="L37" s="1366"/>
      <c r="M37" s="1367"/>
      <c r="N37" s="1368">
        <f t="shared" si="3"/>
        <v>14.061</v>
      </c>
    </row>
    <row r="38" spans="1:14" ht="16.5" customHeight="1" thickBot="1" thickTop="1">
      <c r="A38" s="480">
        <v>422</v>
      </c>
      <c r="B38" s="540" t="s">
        <v>52</v>
      </c>
      <c r="C38" s="222" t="s">
        <v>137</v>
      </c>
      <c r="D38" s="223"/>
      <c r="E38" s="1369">
        <f aca="true" t="shared" si="4" ref="E38:M38">SUM(E36:E37,E31,E26,E21,E20,E19,E13,E10)</f>
        <v>0</v>
      </c>
      <c r="F38" s="1370">
        <f t="shared" si="4"/>
        <v>37.324</v>
      </c>
      <c r="G38" s="1371">
        <f t="shared" si="4"/>
        <v>1765.722</v>
      </c>
      <c r="H38" s="1371">
        <f t="shared" si="4"/>
        <v>0</v>
      </c>
      <c r="I38" s="1371">
        <f t="shared" si="4"/>
        <v>1272.3580000000002</v>
      </c>
      <c r="J38" s="1371">
        <f t="shared" si="4"/>
        <v>2305.235</v>
      </c>
      <c r="K38" s="1371">
        <f t="shared" si="4"/>
        <v>2940.745</v>
      </c>
      <c r="L38" s="1372">
        <f t="shared" si="4"/>
        <v>2930.32</v>
      </c>
      <c r="M38" s="1369">
        <f t="shared" si="4"/>
        <v>10752.166</v>
      </c>
      <c r="N38" s="1373">
        <f t="shared" si="3"/>
        <v>22003.870000000003</v>
      </c>
    </row>
    <row r="39" spans="1:14" ht="15" customHeight="1">
      <c r="A39" s="482">
        <v>4230</v>
      </c>
      <c r="B39" s="508"/>
      <c r="C39" s="207" t="s">
        <v>79</v>
      </c>
      <c r="D39" s="208"/>
      <c r="E39" s="1374"/>
      <c r="F39" s="1375"/>
      <c r="G39" s="1376"/>
      <c r="H39" s="1376"/>
      <c r="I39" s="1376"/>
      <c r="J39" s="1376"/>
      <c r="K39" s="1376"/>
      <c r="L39" s="1377"/>
      <c r="M39" s="1378"/>
      <c r="N39" s="1379">
        <f t="shared" si="3"/>
        <v>0</v>
      </c>
    </row>
    <row r="40" spans="1:14" ht="15" customHeight="1">
      <c r="A40" s="472">
        <v>4231</v>
      </c>
      <c r="B40" s="502"/>
      <c r="C40" s="170" t="s">
        <v>80</v>
      </c>
      <c r="D40" s="181"/>
      <c r="E40" s="1242"/>
      <c r="F40" s="1239"/>
      <c r="G40" s="1240"/>
      <c r="H40" s="1240"/>
      <c r="I40" s="1240"/>
      <c r="J40" s="1240"/>
      <c r="K40" s="1240"/>
      <c r="L40" s="1241"/>
      <c r="M40" s="1242"/>
      <c r="N40" s="1243">
        <f t="shared" si="3"/>
        <v>0</v>
      </c>
    </row>
    <row r="41" spans="1:14" ht="15" customHeight="1">
      <c r="A41" s="472">
        <v>4232</v>
      </c>
      <c r="B41" s="502"/>
      <c r="C41" s="170" t="s">
        <v>81</v>
      </c>
      <c r="D41" s="181"/>
      <c r="E41" s="1242"/>
      <c r="F41" s="1239"/>
      <c r="G41" s="1240"/>
      <c r="H41" s="1240"/>
      <c r="I41" s="1240"/>
      <c r="J41" s="1240"/>
      <c r="K41" s="1240"/>
      <c r="L41" s="1241"/>
      <c r="M41" s="1242"/>
      <c r="N41" s="1243">
        <f t="shared" si="3"/>
        <v>0</v>
      </c>
    </row>
    <row r="42" spans="1:14" ht="12.75" customHeight="1" hidden="1">
      <c r="A42" s="473">
        <v>7233</v>
      </c>
      <c r="B42" s="453">
        <v>1</v>
      </c>
      <c r="C42" s="192" t="s">
        <v>138</v>
      </c>
      <c r="D42" s="182"/>
      <c r="E42" s="1242"/>
      <c r="F42" s="1239"/>
      <c r="G42" s="1240"/>
      <c r="H42" s="1240"/>
      <c r="I42" s="1240"/>
      <c r="J42" s="1240"/>
      <c r="K42" s="1240"/>
      <c r="L42" s="1241"/>
      <c r="M42" s="1242"/>
      <c r="N42" s="1248">
        <f>SUM(E42:M42)</f>
        <v>0</v>
      </c>
    </row>
    <row r="43" spans="1:14" ht="12.75" customHeight="1" hidden="1">
      <c r="A43" s="473"/>
      <c r="B43" s="456">
        <v>2</v>
      </c>
      <c r="C43" s="192" t="s">
        <v>139</v>
      </c>
      <c r="D43" s="193"/>
      <c r="E43" s="1242"/>
      <c r="F43" s="1239"/>
      <c r="G43" s="1240"/>
      <c r="H43" s="1240"/>
      <c r="I43" s="1240"/>
      <c r="J43" s="1240"/>
      <c r="K43" s="1240"/>
      <c r="L43" s="1241"/>
      <c r="M43" s="1242"/>
      <c r="N43" s="1248">
        <f>SUM(E43:M43)</f>
        <v>0</v>
      </c>
    </row>
    <row r="44" spans="1:14" ht="12.75" customHeight="1" hidden="1">
      <c r="A44" s="473"/>
      <c r="B44" s="456">
        <v>9</v>
      </c>
      <c r="C44" s="194" t="s">
        <v>140</v>
      </c>
      <c r="D44" s="181"/>
      <c r="E44" s="1242"/>
      <c r="F44" s="1239"/>
      <c r="G44" s="1240">
        <v>83.142</v>
      </c>
      <c r="H44" s="1240"/>
      <c r="I44" s="1240">
        <v>41.053</v>
      </c>
      <c r="J44" s="1240">
        <v>103.684</v>
      </c>
      <c r="K44" s="1240">
        <v>145.79</v>
      </c>
      <c r="L44" s="1241">
        <v>145.789</v>
      </c>
      <c r="M44" s="1242">
        <v>514.737</v>
      </c>
      <c r="N44" s="1243">
        <f>SUM(E44:M44)</f>
        <v>1034.195</v>
      </c>
    </row>
    <row r="45" spans="1:14" ht="15" customHeight="1" thickBot="1">
      <c r="A45" s="472">
        <v>4233</v>
      </c>
      <c r="B45" s="509" t="s">
        <v>52</v>
      </c>
      <c r="C45" s="195" t="s">
        <v>141</v>
      </c>
      <c r="D45" s="183"/>
      <c r="E45" s="1380"/>
      <c r="F45" s="1381"/>
      <c r="G45" s="1382">
        <f>SUM(G42:G44)</f>
        <v>83.142</v>
      </c>
      <c r="H45" s="1382"/>
      <c r="I45" s="1382">
        <f>SUM(I42:I44)</f>
        <v>41.053</v>
      </c>
      <c r="J45" s="1382">
        <f>SUM(J42:J44)</f>
        <v>103.684</v>
      </c>
      <c r="K45" s="1382">
        <f>SUM(K42:K44)</f>
        <v>145.79</v>
      </c>
      <c r="L45" s="1495">
        <f>SUM(L42:L44)</f>
        <v>145.789</v>
      </c>
      <c r="M45" s="1380">
        <f>SUM(M42:M44)</f>
        <v>514.737</v>
      </c>
      <c r="N45" s="1243">
        <f aca="true" t="shared" si="5" ref="N45:N52">SUM(E45:M45)-H44</f>
        <v>1034.195</v>
      </c>
    </row>
    <row r="46" spans="1:14" ht="18" customHeight="1" thickBot="1">
      <c r="A46" s="480">
        <v>423</v>
      </c>
      <c r="B46" s="552" t="s">
        <v>52</v>
      </c>
      <c r="C46" s="224" t="s">
        <v>142</v>
      </c>
      <c r="D46" s="225"/>
      <c r="E46" s="1383">
        <f aca="true" t="shared" si="6" ref="E46:M46">SUM(E45,E41,E40,E39,E38)</f>
        <v>0</v>
      </c>
      <c r="F46" s="1496">
        <f t="shared" si="6"/>
        <v>37.324</v>
      </c>
      <c r="G46" s="1497">
        <f t="shared" si="6"/>
        <v>1848.864</v>
      </c>
      <c r="H46" s="1497">
        <f t="shared" si="6"/>
        <v>0</v>
      </c>
      <c r="I46" s="1497">
        <f t="shared" si="6"/>
        <v>1313.411</v>
      </c>
      <c r="J46" s="1497">
        <f t="shared" si="6"/>
        <v>2408.9190000000003</v>
      </c>
      <c r="K46" s="1497">
        <f t="shared" si="6"/>
        <v>3086.535</v>
      </c>
      <c r="L46" s="1498">
        <f t="shared" si="6"/>
        <v>3076.1090000000004</v>
      </c>
      <c r="M46" s="1499">
        <f t="shared" si="6"/>
        <v>11266.902999999998</v>
      </c>
      <c r="N46" s="1500">
        <f t="shared" si="5"/>
        <v>23038.065</v>
      </c>
    </row>
    <row r="47" spans="1:14" ht="4.5" customHeight="1">
      <c r="A47" s="196"/>
      <c r="B47" s="196"/>
      <c r="C47" s="197"/>
      <c r="D47" s="197"/>
      <c r="E47" s="1384"/>
      <c r="F47" s="1384"/>
      <c r="G47" s="1384"/>
      <c r="H47" s="1384"/>
      <c r="I47" s="1384"/>
      <c r="J47" s="1384"/>
      <c r="K47" s="1384"/>
      <c r="L47" s="1384"/>
      <c r="M47" s="1384"/>
      <c r="N47" s="1385">
        <f t="shared" si="5"/>
        <v>0</v>
      </c>
    </row>
    <row r="48" spans="1:14" ht="15" customHeight="1">
      <c r="A48" s="472">
        <v>4241</v>
      </c>
      <c r="B48" s="511"/>
      <c r="C48" s="226" t="s">
        <v>87</v>
      </c>
      <c r="D48" s="201"/>
      <c r="E48" s="1234"/>
      <c r="F48" s="1386"/>
      <c r="G48" s="1387"/>
      <c r="H48" s="1387"/>
      <c r="I48" s="1387"/>
      <c r="J48" s="1387"/>
      <c r="K48" s="1387"/>
      <c r="L48" s="1388"/>
      <c r="M48" s="1389"/>
      <c r="N48" s="1237">
        <f t="shared" si="5"/>
        <v>0</v>
      </c>
    </row>
    <row r="49" spans="1:14" ht="15" customHeight="1">
      <c r="A49" s="472">
        <v>4242</v>
      </c>
      <c r="B49" s="502"/>
      <c r="C49" s="180" t="s">
        <v>143</v>
      </c>
      <c r="D49" s="181"/>
      <c r="E49" s="1238"/>
      <c r="F49" s="1239"/>
      <c r="G49" s="1240"/>
      <c r="H49" s="1240"/>
      <c r="I49" s="1240"/>
      <c r="J49" s="1240"/>
      <c r="K49" s="1240"/>
      <c r="L49" s="1241"/>
      <c r="M49" s="1242"/>
      <c r="N49" s="1243">
        <f t="shared" si="5"/>
        <v>0</v>
      </c>
    </row>
    <row r="50" spans="1:23" ht="12.75" customHeight="1">
      <c r="A50" s="473">
        <v>4243</v>
      </c>
      <c r="B50" s="512">
        <v>1</v>
      </c>
      <c r="C50" s="143" t="s">
        <v>216</v>
      </c>
      <c r="D50" s="182"/>
      <c r="E50" s="1244"/>
      <c r="F50" s="1245"/>
      <c r="G50" s="1246"/>
      <c r="H50" s="1246"/>
      <c r="I50" s="1246"/>
      <c r="J50" s="1246"/>
      <c r="K50" s="1246"/>
      <c r="L50" s="1244"/>
      <c r="M50" s="1247"/>
      <c r="N50" s="1248">
        <f t="shared" si="5"/>
        <v>0</v>
      </c>
      <c r="O50" s="198"/>
      <c r="P50" s="198"/>
      <c r="Q50" s="198"/>
      <c r="R50" s="198"/>
      <c r="S50" s="198"/>
      <c r="T50" s="198"/>
      <c r="U50" s="198"/>
      <c r="V50" s="198"/>
      <c r="W50" s="198"/>
    </row>
    <row r="51" spans="1:23" ht="12.75" customHeight="1">
      <c r="A51" s="473"/>
      <c r="B51" s="513">
        <v>9</v>
      </c>
      <c r="C51" s="144" t="s">
        <v>144</v>
      </c>
      <c r="D51" s="181"/>
      <c r="E51" s="1249"/>
      <c r="F51" s="1250"/>
      <c r="G51" s="1251"/>
      <c r="H51" s="1251"/>
      <c r="I51" s="1251"/>
      <c r="J51" s="1251"/>
      <c r="K51" s="1251"/>
      <c r="L51" s="1249"/>
      <c r="M51" s="1252"/>
      <c r="N51" s="1243">
        <f t="shared" si="5"/>
        <v>0</v>
      </c>
      <c r="O51" s="198"/>
      <c r="P51" s="198"/>
      <c r="Q51" s="198"/>
      <c r="R51" s="198"/>
      <c r="S51" s="198"/>
      <c r="T51" s="198"/>
      <c r="U51" s="198"/>
      <c r="V51" s="198"/>
      <c r="W51" s="198"/>
    </row>
    <row r="52" spans="1:23" ht="15" customHeight="1">
      <c r="A52" s="472">
        <v>4243</v>
      </c>
      <c r="B52" s="514" t="s">
        <v>52</v>
      </c>
      <c r="C52" s="565" t="s">
        <v>145</v>
      </c>
      <c r="D52" s="566"/>
      <c r="E52" s="1253">
        <f>SUM(E50:E51)</f>
        <v>0</v>
      </c>
      <c r="F52" s="1254">
        <f aca="true" t="shared" si="7" ref="F52:M52">SUM(F50:F51)</f>
        <v>0</v>
      </c>
      <c r="G52" s="1255">
        <f t="shared" si="7"/>
        <v>0</v>
      </c>
      <c r="H52" s="1255">
        <f t="shared" si="7"/>
        <v>0</v>
      </c>
      <c r="I52" s="1255">
        <f t="shared" si="7"/>
        <v>0</v>
      </c>
      <c r="J52" s="1255">
        <f t="shared" si="7"/>
        <v>0</v>
      </c>
      <c r="K52" s="1255">
        <f t="shared" si="7"/>
        <v>0</v>
      </c>
      <c r="L52" s="1256">
        <f t="shared" si="7"/>
        <v>0</v>
      </c>
      <c r="M52" s="1257">
        <f t="shared" si="7"/>
        <v>0</v>
      </c>
      <c r="N52" s="1258">
        <f t="shared" si="5"/>
        <v>0</v>
      </c>
      <c r="O52" s="198"/>
      <c r="P52" s="198"/>
      <c r="Q52" s="198"/>
      <c r="R52" s="198"/>
      <c r="S52" s="198"/>
      <c r="T52" s="198"/>
      <c r="U52" s="198"/>
      <c r="V52" s="198"/>
      <c r="W52" s="198"/>
    </row>
    <row r="53" spans="1:23" ht="12.75" customHeight="1">
      <c r="A53" s="473">
        <v>4244</v>
      </c>
      <c r="B53" s="456">
        <v>1</v>
      </c>
      <c r="C53" s="146" t="s">
        <v>168</v>
      </c>
      <c r="D53" s="147"/>
      <c r="E53" s="1390"/>
      <c r="F53" s="1391"/>
      <c r="G53" s="1391"/>
      <c r="H53" s="1391"/>
      <c r="I53" s="1391"/>
      <c r="J53" s="1391"/>
      <c r="K53" s="1391"/>
      <c r="L53" s="1390"/>
      <c r="M53" s="1392"/>
      <c r="N53" s="1248">
        <f>SUM(E53:M53)</f>
        <v>0</v>
      </c>
      <c r="O53" s="198"/>
      <c r="P53" s="198"/>
      <c r="Q53" s="198"/>
      <c r="R53" s="198"/>
      <c r="S53" s="198"/>
      <c r="T53" s="198"/>
      <c r="U53" s="198"/>
      <c r="V53" s="198"/>
      <c r="W53" s="198"/>
    </row>
    <row r="54" spans="1:23" ht="12.75" customHeight="1">
      <c r="A54" s="473"/>
      <c r="B54" s="456">
        <v>2</v>
      </c>
      <c r="C54" s="146" t="s">
        <v>164</v>
      </c>
      <c r="D54" s="147"/>
      <c r="E54" s="1390"/>
      <c r="F54" s="1391"/>
      <c r="G54" s="1391"/>
      <c r="H54" s="1391"/>
      <c r="I54" s="1391"/>
      <c r="J54" s="1391"/>
      <c r="K54" s="1391"/>
      <c r="L54" s="1390"/>
      <c r="M54" s="1392"/>
      <c r="N54" s="1262"/>
      <c r="O54" s="198"/>
      <c r="P54" s="198"/>
      <c r="Q54" s="198"/>
      <c r="R54" s="198"/>
      <c r="S54" s="198"/>
      <c r="T54" s="198"/>
      <c r="U54" s="198"/>
      <c r="V54" s="198"/>
      <c r="W54" s="198"/>
    </row>
    <row r="55" spans="1:23" ht="12.75" customHeight="1">
      <c r="A55" s="473"/>
      <c r="B55" s="456">
        <v>3</v>
      </c>
      <c r="C55" s="146" t="s">
        <v>166</v>
      </c>
      <c r="D55" s="148"/>
      <c r="E55" s="1393"/>
      <c r="F55" s="1394"/>
      <c r="G55" s="1394"/>
      <c r="H55" s="1394"/>
      <c r="I55" s="1394"/>
      <c r="J55" s="1394"/>
      <c r="K55" s="1394"/>
      <c r="L55" s="1393"/>
      <c r="M55" s="1395"/>
      <c r="N55" s="1262"/>
      <c r="O55" s="198"/>
      <c r="P55" s="198"/>
      <c r="Q55" s="198"/>
      <c r="R55" s="198"/>
      <c r="S55" s="198"/>
      <c r="T55" s="198"/>
      <c r="U55" s="198"/>
      <c r="V55" s="198"/>
      <c r="W55" s="198"/>
    </row>
    <row r="56" spans="1:23" ht="12.75" customHeight="1">
      <c r="A56" s="474"/>
      <c r="B56" s="456">
        <v>4</v>
      </c>
      <c r="C56" s="146" t="s">
        <v>165</v>
      </c>
      <c r="D56" s="149"/>
      <c r="E56" s="1396"/>
      <c r="F56" s="1397"/>
      <c r="G56" s="1397"/>
      <c r="H56" s="1397"/>
      <c r="I56" s="1397"/>
      <c r="J56" s="1397"/>
      <c r="K56" s="1397"/>
      <c r="L56" s="1396"/>
      <c r="M56" s="1398"/>
      <c r="N56" s="1269">
        <f>SUM(E56:M56)</f>
        <v>0</v>
      </c>
      <c r="O56" s="198"/>
      <c r="P56" s="198"/>
      <c r="Q56" s="198"/>
      <c r="R56" s="198"/>
      <c r="S56" s="198"/>
      <c r="T56" s="198"/>
      <c r="U56" s="198"/>
      <c r="V56" s="198"/>
      <c r="W56" s="198"/>
    </row>
    <row r="57" spans="1:14" ht="15" customHeight="1">
      <c r="A57" s="586">
        <v>4244</v>
      </c>
      <c r="B57" s="587" t="s">
        <v>52</v>
      </c>
      <c r="C57" s="229" t="s">
        <v>163</v>
      </c>
      <c r="D57" s="230"/>
      <c r="E57" s="1399">
        <f>SUM(E53:E56)</f>
        <v>0</v>
      </c>
      <c r="F57" s="1400">
        <f aca="true" t="shared" si="8" ref="F57:M57">SUM(F53:F56)</f>
        <v>0</v>
      </c>
      <c r="G57" s="1401">
        <f t="shared" si="8"/>
        <v>0</v>
      </c>
      <c r="H57" s="1401">
        <f t="shared" si="8"/>
        <v>0</v>
      </c>
      <c r="I57" s="1401">
        <f t="shared" si="8"/>
        <v>0</v>
      </c>
      <c r="J57" s="1401">
        <f t="shared" si="8"/>
        <v>0</v>
      </c>
      <c r="K57" s="1401">
        <f t="shared" si="8"/>
        <v>0</v>
      </c>
      <c r="L57" s="1402">
        <f t="shared" si="8"/>
        <v>0</v>
      </c>
      <c r="M57" s="1403">
        <f t="shared" si="8"/>
        <v>0</v>
      </c>
      <c r="N57" s="1190">
        <f>SUM(E57:M57)-H57</f>
        <v>0</v>
      </c>
    </row>
    <row r="58" spans="1:14" ht="12.75" customHeight="1">
      <c r="A58" s="437">
        <v>4245</v>
      </c>
      <c r="B58" s="456">
        <v>1</v>
      </c>
      <c r="C58" s="231" t="s">
        <v>169</v>
      </c>
      <c r="D58" s="232"/>
      <c r="E58" s="1275"/>
      <c r="F58" s="1501">
        <v>37.324</v>
      </c>
      <c r="G58" s="1446">
        <v>1833.82</v>
      </c>
      <c r="H58" s="1447"/>
      <c r="I58" s="1447">
        <v>1313.411</v>
      </c>
      <c r="J58" s="1447">
        <v>2408.919</v>
      </c>
      <c r="K58" s="1447">
        <v>3086.535</v>
      </c>
      <c r="L58" s="1448">
        <v>3076.109</v>
      </c>
      <c r="M58" s="1449">
        <v>11266.903</v>
      </c>
      <c r="N58" s="1450">
        <f>SUM(E58:M58)-H58</f>
        <v>23023.021</v>
      </c>
    </row>
    <row r="59" spans="1:14" ht="12.75" customHeight="1">
      <c r="A59" s="485"/>
      <c r="B59" s="456">
        <v>2</v>
      </c>
      <c r="C59" s="231" t="s">
        <v>170</v>
      </c>
      <c r="D59" s="232"/>
      <c r="E59" s="1279"/>
      <c r="F59" s="1280"/>
      <c r="G59" s="1673">
        <v>15.044</v>
      </c>
      <c r="H59" s="1281"/>
      <c r="I59" s="1281"/>
      <c r="J59" s="1281"/>
      <c r="K59" s="1281"/>
      <c r="L59" s="1282"/>
      <c r="M59" s="1283"/>
      <c r="N59" s="1278">
        <f>SUM(E59:M59)-H59</f>
        <v>15.044</v>
      </c>
    </row>
    <row r="60" spans="1:14" ht="12.75" customHeight="1">
      <c r="A60" s="485"/>
      <c r="B60" s="456">
        <v>3</v>
      </c>
      <c r="C60" s="231" t="s">
        <v>171</v>
      </c>
      <c r="D60" s="233"/>
      <c r="E60" s="1279"/>
      <c r="F60" s="1280"/>
      <c r="G60" s="1281"/>
      <c r="H60" s="1281"/>
      <c r="I60" s="1281"/>
      <c r="J60" s="1281"/>
      <c r="K60" s="1281"/>
      <c r="L60" s="1282"/>
      <c r="M60" s="1283"/>
      <c r="N60" s="1284"/>
    </row>
    <row r="61" spans="1:14" ht="12.75" customHeight="1">
      <c r="A61" s="485"/>
      <c r="B61" s="456">
        <v>4</v>
      </c>
      <c r="C61" s="231" t="s">
        <v>172</v>
      </c>
      <c r="D61" s="234"/>
      <c r="E61" s="1285"/>
      <c r="F61" s="1286"/>
      <c r="G61" s="1287"/>
      <c r="H61" s="1287"/>
      <c r="I61" s="1287"/>
      <c r="J61" s="1287"/>
      <c r="K61" s="1287"/>
      <c r="L61" s="1288"/>
      <c r="M61" s="1289"/>
      <c r="N61" s="1290"/>
    </row>
    <row r="62" spans="1:14" ht="15" customHeight="1">
      <c r="A62" s="588">
        <v>4245</v>
      </c>
      <c r="B62" s="589" t="s">
        <v>52</v>
      </c>
      <c r="C62" s="235" t="s">
        <v>167</v>
      </c>
      <c r="D62" s="236"/>
      <c r="E62" s="1405">
        <f>SUM(E58:E61)</f>
        <v>0</v>
      </c>
      <c r="F62" s="1406">
        <f>SUM(F58:F61)</f>
        <v>37.324</v>
      </c>
      <c r="G62" s="1406">
        <f>SUM(G58:G61)</f>
        <v>1848.864</v>
      </c>
      <c r="H62" s="1406">
        <f aca="true" t="shared" si="9" ref="H62:M62">SUM(H58:H61)</f>
        <v>0</v>
      </c>
      <c r="I62" s="1406">
        <f t="shared" si="9"/>
        <v>1313.411</v>
      </c>
      <c r="J62" s="1406">
        <f t="shared" si="9"/>
        <v>2408.919</v>
      </c>
      <c r="K62" s="1406">
        <f t="shared" si="9"/>
        <v>3086.535</v>
      </c>
      <c r="L62" s="1407">
        <f t="shared" si="9"/>
        <v>3076.109</v>
      </c>
      <c r="M62" s="1408">
        <f t="shared" si="9"/>
        <v>11266.903</v>
      </c>
      <c r="N62" s="1190">
        <f>SUM(E62:M62)-H62</f>
        <v>23038.065000000002</v>
      </c>
    </row>
    <row r="63" spans="1:14" ht="12.75" customHeight="1">
      <c r="A63" s="437">
        <v>4246</v>
      </c>
      <c r="B63" s="456">
        <v>1</v>
      </c>
      <c r="C63" s="231" t="s">
        <v>174</v>
      </c>
      <c r="D63" s="232"/>
      <c r="E63" s="1275"/>
      <c r="F63" s="1276"/>
      <c r="G63" s="1277"/>
      <c r="H63" s="1277"/>
      <c r="I63" s="1446"/>
      <c r="J63" s="1447"/>
      <c r="K63" s="1277"/>
      <c r="L63" s="1296"/>
      <c r="M63" s="1297"/>
      <c r="N63" s="1278">
        <f>SUM(E63:M63)-H63</f>
        <v>0</v>
      </c>
    </row>
    <row r="64" spans="1:14" ht="12.75" customHeight="1">
      <c r="A64" s="437"/>
      <c r="B64" s="456">
        <v>2</v>
      </c>
      <c r="C64" s="231" t="s">
        <v>175</v>
      </c>
      <c r="D64" s="232"/>
      <c r="E64" s="1279"/>
      <c r="F64" s="1280"/>
      <c r="G64" s="1281"/>
      <c r="H64" s="1281"/>
      <c r="I64" s="1281"/>
      <c r="J64" s="1281"/>
      <c r="K64" s="1281"/>
      <c r="L64" s="1282"/>
      <c r="M64" s="1283"/>
      <c r="N64" s="1278"/>
    </row>
    <row r="65" spans="1:14" ht="12.75" customHeight="1">
      <c r="A65" s="437"/>
      <c r="B65" s="456">
        <v>3</v>
      </c>
      <c r="C65" s="231" t="s">
        <v>176</v>
      </c>
      <c r="D65" s="233"/>
      <c r="E65" s="1279"/>
      <c r="F65" s="1280"/>
      <c r="G65" s="1281"/>
      <c r="H65" s="1281"/>
      <c r="I65" s="1281"/>
      <c r="J65" s="1281"/>
      <c r="K65" s="1281"/>
      <c r="L65" s="1282"/>
      <c r="M65" s="1283"/>
      <c r="N65" s="1278"/>
    </row>
    <row r="66" spans="1:14" ht="12.75" customHeight="1">
      <c r="A66" s="485"/>
      <c r="B66" s="456">
        <v>4</v>
      </c>
      <c r="C66" s="231" t="s">
        <v>177</v>
      </c>
      <c r="D66" s="234"/>
      <c r="E66" s="1285"/>
      <c r="F66" s="1286"/>
      <c r="G66" s="1287"/>
      <c r="H66" s="1287"/>
      <c r="I66" s="1287"/>
      <c r="J66" s="1287"/>
      <c r="K66" s="1287"/>
      <c r="L66" s="1288"/>
      <c r="M66" s="1289"/>
      <c r="N66" s="1278">
        <f aca="true" t="shared" si="10" ref="N66:N72">SUM(E66:M66)-H66</f>
        <v>0</v>
      </c>
    </row>
    <row r="67" spans="1:14" ht="13.5" customHeight="1">
      <c r="A67" s="590">
        <v>4246</v>
      </c>
      <c r="B67" s="591" t="s">
        <v>52</v>
      </c>
      <c r="C67" s="237" t="s">
        <v>173</v>
      </c>
      <c r="D67" s="238"/>
      <c r="E67" s="1409">
        <f>SUM(E63:E66)</f>
        <v>0</v>
      </c>
      <c r="F67" s="1410">
        <f aca="true" t="shared" si="11" ref="F67:M67">SUM(F63:F66)</f>
        <v>0</v>
      </c>
      <c r="G67" s="1411">
        <f t="shared" si="11"/>
        <v>0</v>
      </c>
      <c r="H67" s="1411">
        <f t="shared" si="11"/>
        <v>0</v>
      </c>
      <c r="I67" s="1411">
        <f t="shared" si="11"/>
        <v>0</v>
      </c>
      <c r="J67" s="1411">
        <f t="shared" si="11"/>
        <v>0</v>
      </c>
      <c r="K67" s="1411">
        <f t="shared" si="11"/>
        <v>0</v>
      </c>
      <c r="L67" s="1412">
        <f t="shared" si="11"/>
        <v>0</v>
      </c>
      <c r="M67" s="1413">
        <f t="shared" si="11"/>
        <v>0</v>
      </c>
      <c r="N67" s="1190">
        <f t="shared" si="10"/>
        <v>0</v>
      </c>
    </row>
    <row r="68" spans="1:14" ht="15.75" hidden="1">
      <c r="A68" s="576">
        <v>4247</v>
      </c>
      <c r="B68" s="532">
        <v>1</v>
      </c>
      <c r="C68" s="97" t="s">
        <v>88</v>
      </c>
      <c r="D68" s="150"/>
      <c r="E68" s="1303"/>
      <c r="F68" s="1304"/>
      <c r="G68" s="1304"/>
      <c r="H68" s="1304"/>
      <c r="I68" s="1304"/>
      <c r="J68" s="1304"/>
      <c r="K68" s="1304"/>
      <c r="L68" s="1303"/>
      <c r="M68" s="1305"/>
      <c r="N68" s="1278">
        <f t="shared" si="10"/>
        <v>0</v>
      </c>
    </row>
    <row r="69" spans="1:14" ht="12.75" customHeight="1" hidden="1">
      <c r="A69" s="553"/>
      <c r="B69" s="533">
        <v>2</v>
      </c>
      <c r="C69" s="108" t="s">
        <v>89</v>
      </c>
      <c r="D69" s="147"/>
      <c r="E69" s="1303"/>
      <c r="F69" s="1304"/>
      <c r="G69" s="1304"/>
      <c r="H69" s="1304"/>
      <c r="I69" s="1304"/>
      <c r="J69" s="1304"/>
      <c r="K69" s="1304"/>
      <c r="L69" s="1303"/>
      <c r="M69" s="1305"/>
      <c r="N69" s="1278">
        <f t="shared" si="10"/>
        <v>0</v>
      </c>
    </row>
    <row r="70" spans="1:14" ht="12.75" customHeight="1" hidden="1">
      <c r="A70" s="553"/>
      <c r="B70" s="533">
        <v>3</v>
      </c>
      <c r="C70" s="108" t="s">
        <v>90</v>
      </c>
      <c r="D70" s="147"/>
      <c r="E70" s="1303"/>
      <c r="F70" s="1304"/>
      <c r="G70" s="1304"/>
      <c r="H70" s="1304"/>
      <c r="I70" s="1304"/>
      <c r="J70" s="1304"/>
      <c r="K70" s="1304"/>
      <c r="L70" s="1303"/>
      <c r="M70" s="1305"/>
      <c r="N70" s="1278">
        <f t="shared" si="10"/>
        <v>0</v>
      </c>
    </row>
    <row r="71" spans="1:14" ht="12.75" customHeight="1" hidden="1">
      <c r="A71" s="553"/>
      <c r="B71" s="533">
        <v>9</v>
      </c>
      <c r="C71" s="134" t="s">
        <v>91</v>
      </c>
      <c r="D71" s="151"/>
      <c r="E71" s="1306"/>
      <c r="F71" s="1307"/>
      <c r="G71" s="1307"/>
      <c r="H71" s="1307"/>
      <c r="I71" s="1307"/>
      <c r="J71" s="1307"/>
      <c r="K71" s="1307"/>
      <c r="L71" s="1306"/>
      <c r="M71" s="1308"/>
      <c r="N71" s="1309">
        <f t="shared" si="10"/>
        <v>0</v>
      </c>
    </row>
    <row r="72" spans="1:14" ht="15" customHeight="1">
      <c r="A72" s="490">
        <v>4247</v>
      </c>
      <c r="B72" s="592" t="s">
        <v>52</v>
      </c>
      <c r="C72" s="554" t="s">
        <v>92</v>
      </c>
      <c r="D72" s="555"/>
      <c r="E72" s="1310">
        <f>SUM(E68:E71)</f>
        <v>0</v>
      </c>
      <c r="F72" s="1311">
        <f aca="true" t="shared" si="12" ref="F72:M72">SUM(F68:F71)</f>
        <v>0</v>
      </c>
      <c r="G72" s="1312">
        <f t="shared" si="12"/>
        <v>0</v>
      </c>
      <c r="H72" s="1312">
        <f t="shared" si="12"/>
        <v>0</v>
      </c>
      <c r="I72" s="1312">
        <f t="shared" si="12"/>
        <v>0</v>
      </c>
      <c r="J72" s="1312">
        <f t="shared" si="12"/>
        <v>0</v>
      </c>
      <c r="K72" s="1312">
        <f t="shared" si="12"/>
        <v>0</v>
      </c>
      <c r="L72" s="1313">
        <f t="shared" si="12"/>
        <v>0</v>
      </c>
      <c r="M72" s="1314">
        <f t="shared" si="12"/>
        <v>0</v>
      </c>
      <c r="N72" s="1315">
        <f t="shared" si="10"/>
        <v>0</v>
      </c>
    </row>
    <row r="73" spans="1:14" ht="12.75" customHeight="1">
      <c r="A73" s="486">
        <v>4248</v>
      </c>
      <c r="B73" s="534">
        <v>1</v>
      </c>
      <c r="C73" s="97" t="s">
        <v>93</v>
      </c>
      <c r="D73" s="150"/>
      <c r="E73" s="1244"/>
      <c r="F73" s="1245"/>
      <c r="G73" s="1246"/>
      <c r="H73" s="1246"/>
      <c r="I73" s="1246"/>
      <c r="J73" s="1246"/>
      <c r="K73" s="1246"/>
      <c r="L73" s="1244"/>
      <c r="M73" s="1316"/>
      <c r="N73" s="1317">
        <f>SUM(E73:M73)</f>
        <v>0</v>
      </c>
    </row>
    <row r="74" spans="1:14" ht="12.75" customHeight="1">
      <c r="A74" s="487"/>
      <c r="B74" s="535">
        <v>2</v>
      </c>
      <c r="C74" s="108" t="s">
        <v>94</v>
      </c>
      <c r="D74" s="147"/>
      <c r="E74" s="1318"/>
      <c r="F74" s="1319"/>
      <c r="G74" s="1329"/>
      <c r="H74" s="1329"/>
      <c r="I74" s="1329"/>
      <c r="J74" s="1329"/>
      <c r="K74" s="1329"/>
      <c r="L74" s="1318"/>
      <c r="M74" s="1320"/>
      <c r="N74" s="1317">
        <f>SUM(E74:M74)</f>
        <v>0</v>
      </c>
    </row>
    <row r="75" spans="1:14" ht="12.75" customHeight="1">
      <c r="A75" s="487"/>
      <c r="B75" s="535">
        <v>3</v>
      </c>
      <c r="C75" s="108" t="s">
        <v>95</v>
      </c>
      <c r="D75" s="147"/>
      <c r="E75" s="1249"/>
      <c r="F75" s="1250"/>
      <c r="G75" s="1251"/>
      <c r="H75" s="1251"/>
      <c r="I75" s="1251"/>
      <c r="J75" s="1251"/>
      <c r="K75" s="1251"/>
      <c r="L75" s="1249"/>
      <c r="M75" s="1321"/>
      <c r="N75" s="1317">
        <f>SUM(E75:M75)</f>
        <v>0</v>
      </c>
    </row>
    <row r="76" spans="1:14" ht="15" customHeight="1">
      <c r="A76" s="490">
        <v>4248</v>
      </c>
      <c r="B76" s="592" t="s">
        <v>52</v>
      </c>
      <c r="C76" s="554" t="s">
        <v>96</v>
      </c>
      <c r="D76" s="556"/>
      <c r="E76" s="1322">
        <f>SUM(E73:E75)</f>
        <v>0</v>
      </c>
      <c r="F76" s="1323">
        <f aca="true" t="shared" si="13" ref="F76:M76">SUM(F73:F75)</f>
        <v>0</v>
      </c>
      <c r="G76" s="1324">
        <f t="shared" si="13"/>
        <v>0</v>
      </c>
      <c r="H76" s="1324">
        <f t="shared" si="13"/>
        <v>0</v>
      </c>
      <c r="I76" s="1324">
        <f t="shared" si="13"/>
        <v>0</v>
      </c>
      <c r="J76" s="1324">
        <f t="shared" si="13"/>
        <v>0</v>
      </c>
      <c r="K76" s="1324">
        <f t="shared" si="13"/>
        <v>0</v>
      </c>
      <c r="L76" s="1325">
        <f t="shared" si="13"/>
        <v>0</v>
      </c>
      <c r="M76" s="1326">
        <f t="shared" si="13"/>
        <v>0</v>
      </c>
      <c r="N76" s="1327">
        <f>SUM(E76:M76)-H75</f>
        <v>0</v>
      </c>
    </row>
    <row r="77" spans="1:14" ht="12.75" customHeight="1">
      <c r="A77" s="488">
        <v>4249</v>
      </c>
      <c r="B77" s="453">
        <v>1</v>
      </c>
      <c r="C77" s="97" t="s">
        <v>97</v>
      </c>
      <c r="D77" s="98"/>
      <c r="E77" s="1244"/>
      <c r="F77" s="1245"/>
      <c r="G77" s="1246"/>
      <c r="H77" s="1246"/>
      <c r="I77" s="1246"/>
      <c r="J77" s="1246"/>
      <c r="K77" s="1246"/>
      <c r="L77" s="1244"/>
      <c r="M77" s="1328"/>
      <c r="N77" s="1317">
        <f>SUM(E77:M77)</f>
        <v>0</v>
      </c>
    </row>
    <row r="78" spans="1:14" ht="12.75" customHeight="1">
      <c r="A78" s="486"/>
      <c r="B78" s="457">
        <v>2</v>
      </c>
      <c r="C78" s="108" t="s">
        <v>98</v>
      </c>
      <c r="D78" s="109"/>
      <c r="E78" s="1318"/>
      <c r="F78" s="1319"/>
      <c r="G78" s="1329"/>
      <c r="H78" s="1329"/>
      <c r="I78" s="1329"/>
      <c r="J78" s="1329"/>
      <c r="K78" s="1329"/>
      <c r="L78" s="1318"/>
      <c r="M78" s="1330"/>
      <c r="N78" s="1317">
        <f>SUM(E78:M78)</f>
        <v>0</v>
      </c>
    </row>
    <row r="79" spans="1:14" ht="12.75" customHeight="1">
      <c r="A79" s="486"/>
      <c r="B79" s="457">
        <v>9</v>
      </c>
      <c r="C79" s="134" t="s">
        <v>146</v>
      </c>
      <c r="D79" s="138"/>
      <c r="E79" s="1249"/>
      <c r="F79" s="1250"/>
      <c r="G79" s="1251"/>
      <c r="H79" s="1251"/>
      <c r="I79" s="1251"/>
      <c r="J79" s="1251"/>
      <c r="K79" s="1251"/>
      <c r="L79" s="1249"/>
      <c r="M79" s="1331"/>
      <c r="N79" s="1332">
        <f>SUM(E79:M79)</f>
        <v>0</v>
      </c>
    </row>
    <row r="80" spans="1:14" ht="15" customHeight="1">
      <c r="A80" s="490">
        <v>4249</v>
      </c>
      <c r="B80" s="593" t="s">
        <v>52</v>
      </c>
      <c r="C80" s="557" t="s">
        <v>147</v>
      </c>
      <c r="D80" s="558"/>
      <c r="E80" s="1322">
        <f>SUM(E77:E79)</f>
        <v>0</v>
      </c>
      <c r="F80" s="1323">
        <f aca="true" t="shared" si="14" ref="F80:M80">SUM(F77:F79)</f>
        <v>0</v>
      </c>
      <c r="G80" s="1324">
        <f t="shared" si="14"/>
        <v>0</v>
      </c>
      <c r="H80" s="1324">
        <f t="shared" si="14"/>
        <v>0</v>
      </c>
      <c r="I80" s="1324">
        <f t="shared" si="14"/>
        <v>0</v>
      </c>
      <c r="J80" s="1324">
        <f t="shared" si="14"/>
        <v>0</v>
      </c>
      <c r="K80" s="1324">
        <f t="shared" si="14"/>
        <v>0</v>
      </c>
      <c r="L80" s="1325">
        <f t="shared" si="14"/>
        <v>0</v>
      </c>
      <c r="M80" s="1326">
        <f t="shared" si="14"/>
        <v>0</v>
      </c>
      <c r="N80" s="1332">
        <f aca="true" t="shared" si="15" ref="N80:N87">SUM(E80:M80)-H79</f>
        <v>0</v>
      </c>
    </row>
    <row r="81" spans="1:14" ht="0.75" customHeight="1">
      <c r="A81" s="486">
        <v>4251</v>
      </c>
      <c r="B81" s="532">
        <v>1</v>
      </c>
      <c r="C81" s="97" t="s">
        <v>99</v>
      </c>
      <c r="D81" s="150"/>
      <c r="E81" s="1244"/>
      <c r="F81" s="1245"/>
      <c r="G81" s="1246"/>
      <c r="H81" s="1246"/>
      <c r="I81" s="1246"/>
      <c r="J81" s="1246"/>
      <c r="K81" s="1246"/>
      <c r="L81" s="1244"/>
      <c r="M81" s="1328"/>
      <c r="N81" s="1317">
        <f t="shared" si="15"/>
        <v>0</v>
      </c>
    </row>
    <row r="82" spans="1:14" ht="12.75" customHeight="1" hidden="1">
      <c r="A82" s="487"/>
      <c r="B82" s="533">
        <v>2</v>
      </c>
      <c r="C82" s="108" t="s">
        <v>100</v>
      </c>
      <c r="D82" s="147"/>
      <c r="E82" s="1318"/>
      <c r="F82" s="1319"/>
      <c r="G82" s="1329"/>
      <c r="H82" s="1329"/>
      <c r="I82" s="1329"/>
      <c r="J82" s="1329"/>
      <c r="K82" s="1329"/>
      <c r="L82" s="1318"/>
      <c r="M82" s="1330"/>
      <c r="N82" s="1317">
        <f t="shared" si="15"/>
        <v>0</v>
      </c>
    </row>
    <row r="83" spans="1:14" ht="12.75" customHeight="1" hidden="1">
      <c r="A83" s="487"/>
      <c r="B83" s="533">
        <v>3</v>
      </c>
      <c r="C83" s="108" t="s">
        <v>101</v>
      </c>
      <c r="D83" s="147"/>
      <c r="E83" s="1318"/>
      <c r="F83" s="1319"/>
      <c r="G83" s="1329"/>
      <c r="H83" s="1329"/>
      <c r="I83" s="1329"/>
      <c r="J83" s="1329"/>
      <c r="K83" s="1329"/>
      <c r="L83" s="1318"/>
      <c r="M83" s="1330"/>
      <c r="N83" s="1317">
        <f t="shared" si="15"/>
        <v>0</v>
      </c>
    </row>
    <row r="84" spans="1:14" s="83" customFormat="1" ht="15" customHeight="1" hidden="1">
      <c r="A84" s="487"/>
      <c r="B84" s="533">
        <v>4</v>
      </c>
      <c r="C84" s="152" t="s">
        <v>102</v>
      </c>
      <c r="D84" s="147"/>
      <c r="E84" s="1318"/>
      <c r="F84" s="1319"/>
      <c r="G84" s="1329"/>
      <c r="H84" s="1329"/>
      <c r="I84" s="1329"/>
      <c r="J84" s="1329"/>
      <c r="K84" s="1329"/>
      <c r="L84" s="1318"/>
      <c r="M84" s="1330"/>
      <c r="N84" s="1317">
        <f t="shared" si="15"/>
        <v>0</v>
      </c>
    </row>
    <row r="85" spans="1:14" s="83" customFormat="1" ht="15" customHeight="1" hidden="1">
      <c r="A85" s="487"/>
      <c r="B85" s="533">
        <v>5</v>
      </c>
      <c r="C85" s="152" t="s">
        <v>103</v>
      </c>
      <c r="D85" s="147"/>
      <c r="E85" s="1318"/>
      <c r="F85" s="1319"/>
      <c r="G85" s="1329"/>
      <c r="H85" s="1329"/>
      <c r="I85" s="1329"/>
      <c r="J85" s="1329"/>
      <c r="K85" s="1329"/>
      <c r="L85" s="1318"/>
      <c r="M85" s="1330"/>
      <c r="N85" s="1317">
        <f t="shared" si="15"/>
        <v>0</v>
      </c>
    </row>
    <row r="86" spans="1:14" s="83" customFormat="1" ht="12.75" customHeight="1" hidden="1">
      <c r="A86" s="487"/>
      <c r="B86" s="533">
        <v>9</v>
      </c>
      <c r="C86" s="134" t="s">
        <v>104</v>
      </c>
      <c r="D86" s="149"/>
      <c r="E86" s="1249"/>
      <c r="F86" s="1250"/>
      <c r="G86" s="1251"/>
      <c r="H86" s="1251"/>
      <c r="I86" s="1251"/>
      <c r="J86" s="1251"/>
      <c r="K86" s="1251"/>
      <c r="L86" s="1249"/>
      <c r="M86" s="1331"/>
      <c r="N86" s="1332">
        <f t="shared" si="15"/>
        <v>0</v>
      </c>
    </row>
    <row r="87" spans="1:14" s="83" customFormat="1" ht="15" customHeight="1">
      <c r="A87" s="438">
        <v>4251</v>
      </c>
      <c r="B87" s="504" t="s">
        <v>52</v>
      </c>
      <c r="C87" s="557" t="s">
        <v>105</v>
      </c>
      <c r="D87" s="577"/>
      <c r="E87" s="1322">
        <f>SUM(E81:E86)</f>
        <v>0</v>
      </c>
      <c r="F87" s="1323">
        <f aca="true" t="shared" si="16" ref="F87:M87">SUM(F81:F86)</f>
        <v>0</v>
      </c>
      <c r="G87" s="1324">
        <f t="shared" si="16"/>
        <v>0</v>
      </c>
      <c r="H87" s="1324">
        <f t="shared" si="16"/>
        <v>0</v>
      </c>
      <c r="I87" s="1324">
        <f t="shared" si="16"/>
        <v>0</v>
      </c>
      <c r="J87" s="1324">
        <f t="shared" si="16"/>
        <v>0</v>
      </c>
      <c r="K87" s="1324">
        <f t="shared" si="16"/>
        <v>0</v>
      </c>
      <c r="L87" s="1325">
        <f t="shared" si="16"/>
        <v>0</v>
      </c>
      <c r="M87" s="1326">
        <f t="shared" si="16"/>
        <v>0</v>
      </c>
      <c r="N87" s="1332">
        <f t="shared" si="15"/>
        <v>0</v>
      </c>
    </row>
    <row r="88" spans="1:14" s="83" customFormat="1" ht="12.75" customHeight="1">
      <c r="A88" s="486">
        <v>4252</v>
      </c>
      <c r="B88" s="530">
        <v>1</v>
      </c>
      <c r="C88" s="97" t="s">
        <v>106</v>
      </c>
      <c r="D88" s="150"/>
      <c r="E88" s="1244"/>
      <c r="F88" s="1245"/>
      <c r="G88" s="1246"/>
      <c r="H88" s="1246"/>
      <c r="I88" s="1246"/>
      <c r="J88" s="1246"/>
      <c r="K88" s="1246"/>
      <c r="L88" s="1244"/>
      <c r="M88" s="1328"/>
      <c r="N88" s="1317">
        <f>SUM(E88:M88)</f>
        <v>0</v>
      </c>
    </row>
    <row r="89" spans="1:14" s="83" customFormat="1" ht="12.75" customHeight="1">
      <c r="A89" s="487"/>
      <c r="B89" s="531">
        <v>9</v>
      </c>
      <c r="C89" s="118" t="s">
        <v>107</v>
      </c>
      <c r="D89" s="149"/>
      <c r="E89" s="1249"/>
      <c r="F89" s="1250"/>
      <c r="G89" s="1251"/>
      <c r="H89" s="1251"/>
      <c r="I89" s="1251"/>
      <c r="J89" s="1251"/>
      <c r="K89" s="1251"/>
      <c r="L89" s="1249"/>
      <c r="M89" s="1331"/>
      <c r="N89" s="1333">
        <f>SUM(E89:M89)</f>
        <v>0</v>
      </c>
    </row>
    <row r="90" spans="1:14" s="83" customFormat="1" ht="15" customHeight="1">
      <c r="A90" s="438">
        <v>4252</v>
      </c>
      <c r="B90" s="434" t="s">
        <v>52</v>
      </c>
      <c r="C90" s="554" t="s">
        <v>108</v>
      </c>
      <c r="D90" s="555"/>
      <c r="E90" s="1322">
        <f>SUM(E88:E89)</f>
        <v>0</v>
      </c>
      <c r="F90" s="1323">
        <f aca="true" t="shared" si="17" ref="F90:M90">SUM(F88:F89)</f>
        <v>0</v>
      </c>
      <c r="G90" s="1324">
        <f t="shared" si="17"/>
        <v>0</v>
      </c>
      <c r="H90" s="1324">
        <f t="shared" si="17"/>
        <v>0</v>
      </c>
      <c r="I90" s="1324">
        <f t="shared" si="17"/>
        <v>0</v>
      </c>
      <c r="J90" s="1324">
        <f t="shared" si="17"/>
        <v>0</v>
      </c>
      <c r="K90" s="1324">
        <f t="shared" si="17"/>
        <v>0</v>
      </c>
      <c r="L90" s="1325">
        <f t="shared" si="17"/>
        <v>0</v>
      </c>
      <c r="M90" s="1326">
        <f t="shared" si="17"/>
        <v>0</v>
      </c>
      <c r="N90" s="1327">
        <f>SUM(E90:M90)-H89</f>
        <v>0</v>
      </c>
    </row>
    <row r="91" spans="1:14" s="83" customFormat="1" ht="15" customHeight="1" thickBot="1">
      <c r="A91" s="438">
        <v>4259</v>
      </c>
      <c r="B91" s="536"/>
      <c r="C91" s="127" t="s">
        <v>109</v>
      </c>
      <c r="D91" s="145"/>
      <c r="E91" s="1238"/>
      <c r="F91" s="1334"/>
      <c r="G91" s="1335"/>
      <c r="H91" s="1335"/>
      <c r="I91" s="1335"/>
      <c r="J91" s="1335"/>
      <c r="K91" s="1335"/>
      <c r="L91" s="1336"/>
      <c r="M91" s="1242"/>
      <c r="N91" s="1337">
        <f>SUM(E91:M91)-H90</f>
        <v>0</v>
      </c>
    </row>
    <row r="92" spans="1:14" ht="15.75" thickBot="1">
      <c r="A92" s="439">
        <v>429</v>
      </c>
      <c r="B92" s="510" t="s">
        <v>52</v>
      </c>
      <c r="C92" s="220" t="s">
        <v>148</v>
      </c>
      <c r="D92" s="221"/>
      <c r="E92" s="1338">
        <f>SUM(E91,E90,E87,E80,E76,E72,E67,E62,E57,E52,E49,E48)</f>
        <v>0</v>
      </c>
      <c r="F92" s="1339">
        <f aca="true" t="shared" si="18" ref="F92:M92">SUM(F91,F90,F87,F80,F76,F72,F67,F62,F57,F52,F49,F48)</f>
        <v>37.324</v>
      </c>
      <c r="G92" s="1340">
        <f t="shared" si="18"/>
        <v>1848.864</v>
      </c>
      <c r="H92" s="1340">
        <f t="shared" si="18"/>
        <v>0</v>
      </c>
      <c r="I92" s="1340">
        <f t="shared" si="18"/>
        <v>1313.411</v>
      </c>
      <c r="J92" s="1340">
        <f t="shared" si="18"/>
        <v>2408.919</v>
      </c>
      <c r="K92" s="1340">
        <f t="shared" si="18"/>
        <v>3086.535</v>
      </c>
      <c r="L92" s="1341">
        <f t="shared" si="18"/>
        <v>3076.109</v>
      </c>
      <c r="M92" s="1342">
        <f t="shared" si="18"/>
        <v>11266.903</v>
      </c>
      <c r="N92" s="1343">
        <f>SUM(E92:M92)-H91</f>
        <v>23038.065000000002</v>
      </c>
    </row>
    <row r="93" spans="1:14" ht="30" customHeight="1">
      <c r="A93" s="489"/>
      <c r="B93" s="489"/>
      <c r="E93" s="1048">
        <f aca="true" t="shared" si="19" ref="E93:N93">IF(E92&lt;&gt;E46,"Chyba bilance","")</f>
      </c>
      <c r="F93" s="1048">
        <f t="shared" si="19"/>
      </c>
      <c r="G93" s="1048">
        <f t="shared" si="19"/>
      </c>
      <c r="H93" s="1048">
        <f t="shared" si="19"/>
      </c>
      <c r="I93" s="1048">
        <f t="shared" si="19"/>
      </c>
      <c r="J93" s="1048">
        <f t="shared" si="19"/>
      </c>
      <c r="K93" s="1048">
        <f t="shared" si="19"/>
      </c>
      <c r="L93" s="1048">
        <f t="shared" si="19"/>
      </c>
      <c r="M93" s="1048">
        <f t="shared" si="19"/>
      </c>
      <c r="N93" s="1048">
        <f t="shared" si="19"/>
      </c>
    </row>
    <row r="94" spans="1:2" ht="15">
      <c r="A94" s="489"/>
      <c r="B94" s="489"/>
    </row>
    <row r="95" spans="1:2" ht="15">
      <c r="A95" s="489"/>
      <c r="B95" s="489"/>
    </row>
    <row r="96" spans="1:2" ht="15">
      <c r="A96" s="489"/>
      <c r="B96" s="489"/>
    </row>
    <row r="97" spans="1:2" ht="15">
      <c r="A97" s="489"/>
      <c r="B97" s="489"/>
    </row>
    <row r="98" spans="1:2" ht="15">
      <c r="A98" s="489"/>
      <c r="B98" s="489"/>
    </row>
    <row r="99" spans="1:2" ht="15">
      <c r="A99" s="489"/>
      <c r="B99" s="489"/>
    </row>
    <row r="100" spans="1:2" ht="15.75">
      <c r="A100" s="489"/>
      <c r="B100" s="489"/>
    </row>
    <row r="101" spans="1:2" ht="15.75">
      <c r="A101" s="489"/>
      <c r="B101" s="489"/>
    </row>
    <row r="102" spans="1:2" ht="15.75">
      <c r="A102" s="489"/>
      <c r="B102" s="489"/>
    </row>
    <row r="103" spans="1:2" ht="15.75">
      <c r="A103" s="489"/>
      <c r="B103" s="489"/>
    </row>
    <row r="104" spans="1:2" ht="15.75">
      <c r="A104" s="489"/>
      <c r="B104" s="489"/>
    </row>
    <row r="105" spans="1:2" ht="15.75">
      <c r="A105" s="489"/>
      <c r="B105" s="489"/>
    </row>
    <row r="106" spans="1:2" ht="15.75">
      <c r="A106" s="489"/>
      <c r="B106" s="489"/>
    </row>
    <row r="107" spans="1:2" ht="15.75">
      <c r="A107" s="489"/>
      <c r="B107" s="489"/>
    </row>
    <row r="108" spans="1:2" ht="15.75">
      <c r="A108" s="489"/>
      <c r="B108" s="489"/>
    </row>
    <row r="109" spans="1:2" ht="15.75">
      <c r="A109" s="489"/>
      <c r="B109" s="489"/>
    </row>
    <row r="110" spans="1:2" ht="15.75">
      <c r="A110" s="489"/>
      <c r="B110" s="489"/>
    </row>
    <row r="111" spans="1:2" ht="15.75">
      <c r="A111" s="489"/>
      <c r="B111" s="489"/>
    </row>
    <row r="112" spans="1:2" ht="15.75">
      <c r="A112" s="489"/>
      <c r="B112" s="489"/>
    </row>
    <row r="113" spans="1:2" ht="15.75">
      <c r="A113" s="489"/>
      <c r="B113" s="489"/>
    </row>
    <row r="114" spans="1:2" ht="15.75">
      <c r="A114" s="489"/>
      <c r="B114" s="489"/>
    </row>
    <row r="115" spans="1:2" ht="15.75">
      <c r="A115" s="489"/>
      <c r="B115" s="489"/>
    </row>
    <row r="116" spans="1:2" ht="15.75">
      <c r="A116" s="489"/>
      <c r="B116" s="489"/>
    </row>
    <row r="117" spans="1:2" ht="15.75">
      <c r="A117" s="489"/>
      <c r="B117" s="489"/>
    </row>
    <row r="118" spans="1:2" ht="15.75">
      <c r="A118" s="489"/>
      <c r="B118" s="489"/>
    </row>
    <row r="119" spans="1:2" ht="15.75">
      <c r="A119" s="489"/>
      <c r="B119" s="489"/>
    </row>
    <row r="120" spans="1:2" ht="15.75">
      <c r="A120" s="489"/>
      <c r="B120" s="489"/>
    </row>
    <row r="121" spans="1:2" ht="15.75">
      <c r="A121" s="489"/>
      <c r="B121" s="489"/>
    </row>
    <row r="122" spans="1:2" ht="15.75">
      <c r="A122" s="489"/>
      <c r="B122" s="489"/>
    </row>
    <row r="123" spans="1:2" ht="15.75">
      <c r="A123" s="489"/>
      <c r="B123" s="489"/>
    </row>
    <row r="124" spans="1:2" ht="15.75">
      <c r="A124" s="489"/>
      <c r="B124" s="489"/>
    </row>
    <row r="125" spans="1:2" ht="15.75">
      <c r="A125" s="489"/>
      <c r="B125" s="489"/>
    </row>
    <row r="126" spans="1:2" ht="15.75">
      <c r="A126" s="489"/>
      <c r="B126" s="489"/>
    </row>
    <row r="127" spans="1:2" ht="15.75">
      <c r="A127" s="489"/>
      <c r="B127" s="489"/>
    </row>
    <row r="128" spans="1:2" ht="15.75">
      <c r="A128" s="489"/>
      <c r="B128" s="489"/>
    </row>
    <row r="129" spans="1:2" ht="15.75">
      <c r="A129" s="489"/>
      <c r="B129" s="489"/>
    </row>
    <row r="130" spans="1:2" ht="15.75">
      <c r="A130" s="489"/>
      <c r="B130" s="489"/>
    </row>
    <row r="131" spans="1:2" ht="15.75">
      <c r="A131" s="489"/>
      <c r="B131" s="489"/>
    </row>
    <row r="132" spans="1:2" ht="15.75">
      <c r="A132" s="489"/>
      <c r="B132" s="489"/>
    </row>
    <row r="133" spans="1:2" ht="15.75">
      <c r="A133" s="489"/>
      <c r="B133" s="489"/>
    </row>
    <row r="134" spans="1:2" ht="15.75">
      <c r="A134" s="489"/>
      <c r="B134" s="489"/>
    </row>
    <row r="135" spans="1:2" ht="15.75">
      <c r="A135" s="489"/>
      <c r="B135" s="489"/>
    </row>
    <row r="136" spans="1:2" ht="15.75">
      <c r="A136" s="489"/>
      <c r="B136" s="489"/>
    </row>
    <row r="137" spans="1:2" ht="15.75">
      <c r="A137" s="489"/>
      <c r="B137" s="489"/>
    </row>
    <row r="138" spans="1:2" ht="15.75">
      <c r="A138" s="489"/>
      <c r="B138" s="489"/>
    </row>
    <row r="139" spans="1:2" ht="15.75">
      <c r="A139" s="489"/>
      <c r="B139" s="489"/>
    </row>
    <row r="140" spans="1:2" ht="15.75">
      <c r="A140" s="489"/>
      <c r="B140" s="489"/>
    </row>
    <row r="141" spans="1:2" ht="15.75">
      <c r="A141" s="489"/>
      <c r="B141" s="489"/>
    </row>
    <row r="142" spans="1:2" ht="15.75">
      <c r="A142" s="489"/>
      <c r="B142" s="489"/>
    </row>
  </sheetData>
  <mergeCells count="3">
    <mergeCell ref="M1:N1"/>
    <mergeCell ref="A1:C1"/>
    <mergeCell ref="A2:N2"/>
  </mergeCells>
  <printOptions horizontalCentered="1" verticalCentered="1"/>
  <pageMargins left="0.6299212598425197" right="0.2755905511811024" top="0.8267716535433072" bottom="0.7874015748031497" header="0.2362204724409449" footer="0"/>
  <pageSetup horizontalDpi="300" verticalDpi="300" orientation="portrait" paperSize="9" scale="69" r:id="rId4"/>
  <headerFooter alignWithMargins="0">
    <oddHeader>&amp;RPříloha č.3 k doplňku programu 207 860 č.j. 10116-50/2005-2144
Počet listů:1</oddHeader>
    <oddFooter>&amp;C&amp;"Arial,obyčejné"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 transitionEvaluation="1" transitionEntry="1"/>
  <dimension ref="A1:W111"/>
  <sheetViews>
    <sheetView showGridLines="0" showZeros="0" workbookViewId="0" topLeftCell="A1">
      <selection activeCell="N7" sqref="N7"/>
    </sheetView>
  </sheetViews>
  <sheetFormatPr defaultColWidth="10.75390625" defaultRowHeight="12.75"/>
  <cols>
    <col min="1" max="1" width="5.75390625" style="154" customWidth="1"/>
    <col min="2" max="2" width="2.25390625" style="154" customWidth="1"/>
    <col min="3" max="3" width="15.125" style="154" customWidth="1"/>
    <col min="4" max="4" width="30.75390625" style="154" customWidth="1"/>
    <col min="5" max="7" width="7.75390625" style="154" customWidth="1"/>
    <col min="8" max="8" width="7.75390625" style="154" hidden="1" customWidth="1"/>
    <col min="9" max="13" width="7.75390625" style="154" customWidth="1"/>
    <col min="14" max="14" width="9.75390625" style="199" customWidth="1"/>
    <col min="15" max="16384" width="10.75390625" style="154" customWidth="1"/>
  </cols>
  <sheetData>
    <row r="1" spans="1:14" s="153" customFormat="1" ht="24.75" customHeight="1">
      <c r="A1" s="1801" t="s">
        <v>1</v>
      </c>
      <c r="B1" s="1802"/>
      <c r="C1" s="1803"/>
      <c r="D1" s="1797" t="s">
        <v>389</v>
      </c>
      <c r="E1" s="1798"/>
      <c r="F1" s="1798"/>
      <c r="G1" s="1798"/>
      <c r="H1" s="1798"/>
      <c r="I1" s="1798"/>
      <c r="J1" s="1798"/>
      <c r="K1" s="1798"/>
      <c r="L1" s="1799"/>
      <c r="M1" s="1804" t="s">
        <v>446</v>
      </c>
      <c r="N1" s="1805"/>
    </row>
    <row r="2" spans="1:14" ht="19.5" customHeight="1">
      <c r="A2" s="1806" t="str">
        <f>'40'!A5:E5</f>
        <v>Pořízení a zabezpečení provozu nadzvukových letadel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  <c r="L2" s="1807"/>
      <c r="M2" s="1807"/>
      <c r="N2" s="1808"/>
    </row>
    <row r="3" spans="1:14" ht="9.75" customHeight="1" thickBot="1">
      <c r="A3" s="559"/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</row>
    <row r="4" spans="1:14" ht="16.5" customHeight="1" thickBot="1" thickTop="1">
      <c r="A4" s="522" t="s">
        <v>213</v>
      </c>
      <c r="B4" s="523"/>
      <c r="C4" s="524">
        <f>'40'!H3</f>
        <v>207860</v>
      </c>
      <c r="D4" s="525" t="s">
        <v>214</v>
      </c>
      <c r="E4" s="521" t="s">
        <v>41</v>
      </c>
      <c r="F4" s="526" t="s">
        <v>39</v>
      </c>
      <c r="G4" s="436"/>
      <c r="H4" s="563" t="s">
        <v>39</v>
      </c>
      <c r="I4" s="515" t="s">
        <v>40</v>
      </c>
      <c r="J4" s="516"/>
      <c r="K4" s="516"/>
      <c r="L4" s="517"/>
      <c r="M4" s="521" t="s">
        <v>42</v>
      </c>
      <c r="N4" s="85" t="s">
        <v>215</v>
      </c>
    </row>
    <row r="5" spans="1:14" ht="15.75" customHeight="1" thickBot="1">
      <c r="A5" s="518" t="s">
        <v>44</v>
      </c>
      <c r="B5" s="519"/>
      <c r="C5" s="87" t="s">
        <v>45</v>
      </c>
      <c r="D5" s="520"/>
      <c r="E5" s="88">
        <f>G5-2</f>
        <v>2003</v>
      </c>
      <c r="F5" s="89">
        <f>G5-1</f>
        <v>2004</v>
      </c>
      <c r="G5" s="1007">
        <f>'41'!G5</f>
        <v>2005</v>
      </c>
      <c r="H5" s="1006" t="str">
        <f>M1</f>
        <v>P 43</v>
      </c>
      <c r="I5" s="90">
        <f>G5+1</f>
        <v>2006</v>
      </c>
      <c r="J5" s="90">
        <f>G5+2</f>
        <v>2007</v>
      </c>
      <c r="K5" s="90">
        <f>G5+3</f>
        <v>2008</v>
      </c>
      <c r="L5" s="90">
        <f>G5+4</f>
        <v>2009</v>
      </c>
      <c r="M5" s="90">
        <f>G5+5</f>
        <v>2010</v>
      </c>
      <c r="N5" s="91" t="s">
        <v>46</v>
      </c>
    </row>
    <row r="6" spans="1:14" ht="4.5" customHeight="1" thickTop="1">
      <c r="A6" s="155"/>
      <c r="B6" s="155"/>
      <c r="C6" s="155"/>
      <c r="D6" s="155"/>
      <c r="E6" s="156"/>
      <c r="F6" s="157"/>
      <c r="G6" s="157"/>
      <c r="H6" s="209"/>
      <c r="I6" s="157"/>
      <c r="J6" s="157"/>
      <c r="K6" s="157"/>
      <c r="L6" s="157"/>
      <c r="M6" s="157"/>
      <c r="N6" s="159"/>
    </row>
    <row r="7" spans="1:14" ht="15" customHeight="1">
      <c r="A7" s="469">
        <v>4321</v>
      </c>
      <c r="B7" s="549"/>
      <c r="C7" s="842" t="s">
        <v>151</v>
      </c>
      <c r="D7" s="171"/>
      <c r="E7" s="1502">
        <f>'41'!E12+'42'!E10</f>
        <v>0</v>
      </c>
      <c r="F7" s="1503">
        <f>'41'!F12+'42'!F10</f>
        <v>37.324</v>
      </c>
      <c r="G7" s="1504">
        <f>'41'!G12+'42'!G10</f>
        <v>52.449000000000005</v>
      </c>
      <c r="H7" s="1504">
        <f>'41'!H12+'42'!H10</f>
        <v>0</v>
      </c>
      <c r="I7" s="1504">
        <f>'41'!I12+'42'!I10</f>
        <v>15.893</v>
      </c>
      <c r="J7" s="1504">
        <f>'41'!J12+'42'!J10</f>
        <v>3.12</v>
      </c>
      <c r="K7" s="1504">
        <f>'41'!K12+'42'!K10</f>
        <v>13.844999999999999</v>
      </c>
      <c r="L7" s="1502">
        <f>'41'!L12+'42'!L10</f>
        <v>3.22</v>
      </c>
      <c r="M7" s="1505">
        <f>'41'!M12+'42'!M10</f>
        <v>28.666</v>
      </c>
      <c r="N7" s="1506">
        <f>SUM(E7:M7)-H7</f>
        <v>154.517</v>
      </c>
    </row>
    <row r="8" spans="1:14" ht="15.75" customHeight="1">
      <c r="A8" s="472">
        <v>4322</v>
      </c>
      <c r="B8" s="573"/>
      <c r="C8" s="843" t="s">
        <v>116</v>
      </c>
      <c r="D8" s="173"/>
      <c r="E8" s="1502">
        <f>'42'!E13</f>
        <v>0</v>
      </c>
      <c r="F8" s="1503">
        <f>'42'!F13</f>
        <v>0</v>
      </c>
      <c r="G8" s="1504">
        <f>'42'!G13</f>
        <v>0</v>
      </c>
      <c r="H8" s="1504">
        <f>'42'!H13</f>
        <v>0</v>
      </c>
      <c r="I8" s="1504">
        <f>'42'!I13</f>
        <v>0</v>
      </c>
      <c r="J8" s="1504">
        <f>'42'!J13</f>
        <v>0</v>
      </c>
      <c r="K8" s="1504">
        <f>'42'!K13</f>
        <v>0</v>
      </c>
      <c r="L8" s="1502">
        <f>'42'!L13</f>
        <v>0</v>
      </c>
      <c r="M8" s="1505">
        <f>'42'!M13</f>
        <v>0</v>
      </c>
      <c r="N8" s="1506">
        <f aca="true" t="shared" si="0" ref="N8:N14">SUM(E8:M8)-H8</f>
        <v>0</v>
      </c>
    </row>
    <row r="9" spans="1:14" ht="15" customHeight="1">
      <c r="A9" s="472">
        <v>4323</v>
      </c>
      <c r="B9" s="574"/>
      <c r="C9" s="844" t="s">
        <v>122</v>
      </c>
      <c r="D9" s="177"/>
      <c r="E9" s="1502">
        <f>'42'!E19</f>
        <v>0</v>
      </c>
      <c r="F9" s="1503">
        <f>'42'!F19</f>
        <v>0</v>
      </c>
      <c r="G9" s="1504">
        <f>'42'!G19</f>
        <v>1689.8</v>
      </c>
      <c r="H9" s="1504">
        <f>'42'!H19</f>
        <v>0</v>
      </c>
      <c r="I9" s="1504">
        <f>'42'!I19</f>
        <v>944.241</v>
      </c>
      <c r="J9" s="1504">
        <f>'42'!J19</f>
        <v>2126.9</v>
      </c>
      <c r="K9" s="1504">
        <f>'42'!K19</f>
        <v>2926.9</v>
      </c>
      <c r="L9" s="1502">
        <f>'42'!L19</f>
        <v>2927.1000000000004</v>
      </c>
      <c r="M9" s="1505">
        <f>'42'!M19</f>
        <v>10722.5</v>
      </c>
      <c r="N9" s="1506">
        <f t="shared" si="0"/>
        <v>21337.441</v>
      </c>
    </row>
    <row r="10" spans="1:14" ht="15" customHeight="1">
      <c r="A10" s="472">
        <v>4324</v>
      </c>
      <c r="B10" s="575"/>
      <c r="C10" s="845" t="s">
        <v>153</v>
      </c>
      <c r="D10" s="181"/>
      <c r="E10" s="1502">
        <f>'41'!E13+'42'!E20</f>
        <v>0</v>
      </c>
      <c r="F10" s="1503">
        <f>'41'!F13+'42'!F20</f>
        <v>0</v>
      </c>
      <c r="G10" s="1504">
        <f>'41'!G13+'42'!G20</f>
        <v>45.447</v>
      </c>
      <c r="H10" s="1504">
        <f>'41'!H13+'42'!H20</f>
        <v>0</v>
      </c>
      <c r="I10" s="1504">
        <f>'41'!I13+'42'!I20</f>
        <v>0</v>
      </c>
      <c r="J10" s="1504">
        <f>'41'!J13+'42'!J20</f>
        <v>0</v>
      </c>
      <c r="K10" s="1504">
        <f>'41'!K13+'42'!K20</f>
        <v>0</v>
      </c>
      <c r="L10" s="1502">
        <f>'41'!L13+'42'!L20</f>
        <v>0</v>
      </c>
      <c r="M10" s="1505">
        <f>'41'!M13+'42'!M20</f>
        <v>0</v>
      </c>
      <c r="N10" s="1506">
        <f t="shared" si="0"/>
        <v>45.447</v>
      </c>
    </row>
    <row r="11" spans="1:14" ht="15" customHeight="1">
      <c r="A11" s="475">
        <v>4325</v>
      </c>
      <c r="B11" s="567"/>
      <c r="C11" s="845" t="s">
        <v>154</v>
      </c>
      <c r="D11" s="181"/>
      <c r="E11" s="1502">
        <f>'41'!E14+'42'!E21</f>
        <v>0</v>
      </c>
      <c r="F11" s="1503">
        <f>'41'!F14+'42'!F21</f>
        <v>0</v>
      </c>
      <c r="G11" s="1504">
        <f>'41'!G14+'42'!G21</f>
        <v>0</v>
      </c>
      <c r="H11" s="1504">
        <f>'41'!H14+'42'!H21</f>
        <v>0</v>
      </c>
      <c r="I11" s="1504">
        <f>'41'!I14+'42'!I21</f>
        <v>0</v>
      </c>
      <c r="J11" s="1504">
        <f>'41'!J14+'42'!J21</f>
        <v>0</v>
      </c>
      <c r="K11" s="1504">
        <f>'41'!K14+'42'!K21</f>
        <v>0</v>
      </c>
      <c r="L11" s="1502">
        <f>'41'!L14+'42'!L21</f>
        <v>0</v>
      </c>
      <c r="M11" s="1505">
        <f>'41'!M14+'42'!M21</f>
        <v>0</v>
      </c>
      <c r="N11" s="1506">
        <f t="shared" si="0"/>
        <v>0</v>
      </c>
    </row>
    <row r="12" spans="1:14" ht="15" customHeight="1">
      <c r="A12" s="472">
        <v>4326</v>
      </c>
      <c r="B12" s="568"/>
      <c r="C12" s="846" t="s">
        <v>150</v>
      </c>
      <c r="D12" s="205"/>
      <c r="E12" s="1507">
        <f>'41'!E20+'42'!E26</f>
        <v>0</v>
      </c>
      <c r="F12" s="1508">
        <f>'41'!F20+'42'!F26</f>
        <v>0</v>
      </c>
      <c r="G12" s="1509">
        <f>'41'!G20+'42'!G26</f>
        <v>9.616</v>
      </c>
      <c r="H12" s="1509">
        <f>'41'!H20+'42'!H26</f>
        <v>0</v>
      </c>
      <c r="I12" s="1509">
        <f>'41'!I20+'42'!I26</f>
        <v>469.07000000000005</v>
      </c>
      <c r="J12" s="1509">
        <f>'41'!J20+'42'!J26</f>
        <v>329.195</v>
      </c>
      <c r="K12" s="1509">
        <f>'41'!K20+'42'!K26</f>
        <v>143.57999999999998</v>
      </c>
      <c r="L12" s="1507">
        <f>'41'!L20+'42'!L26</f>
        <v>34.925</v>
      </c>
      <c r="M12" s="1510">
        <f>'41'!M20+'42'!M26</f>
        <v>1</v>
      </c>
      <c r="N12" s="1506">
        <f t="shared" si="0"/>
        <v>987.386</v>
      </c>
    </row>
    <row r="13" spans="1:14" ht="15" customHeight="1">
      <c r="A13" s="472">
        <v>4327</v>
      </c>
      <c r="B13" s="569"/>
      <c r="C13" s="847" t="s">
        <v>149</v>
      </c>
      <c r="D13" s="185"/>
      <c r="E13" s="1502">
        <f>'41'!E25+'42'!E31</f>
        <v>0</v>
      </c>
      <c r="F13" s="1503">
        <f>'41'!F25+'42'!F31</f>
        <v>0</v>
      </c>
      <c r="G13" s="1504">
        <f>'41'!G25+'42'!G31</f>
        <v>0.3</v>
      </c>
      <c r="H13" s="1504">
        <f>'41'!H25+'42'!H31</f>
        <v>0</v>
      </c>
      <c r="I13" s="1504">
        <f>'41'!I25+'42'!I31</f>
        <v>0.247</v>
      </c>
      <c r="J13" s="1504">
        <f>'41'!J25+'42'!J31</f>
        <v>0</v>
      </c>
      <c r="K13" s="1504">
        <f>'41'!K25+'42'!K31</f>
        <v>1</v>
      </c>
      <c r="L13" s="1502">
        <f>'41'!L25+'42'!L31</f>
        <v>1</v>
      </c>
      <c r="M13" s="1505">
        <f>'41'!M25+'42'!M31</f>
        <v>6</v>
      </c>
      <c r="N13" s="1506">
        <f t="shared" si="0"/>
        <v>8.547</v>
      </c>
    </row>
    <row r="14" spans="1:14" ht="15.75" customHeight="1" thickBot="1">
      <c r="A14" s="474">
        <v>4328</v>
      </c>
      <c r="B14" s="539"/>
      <c r="C14" s="848" t="s">
        <v>152</v>
      </c>
      <c r="D14" s="189"/>
      <c r="E14" s="1511">
        <f>'41'!E35+'42'!E36</f>
        <v>0</v>
      </c>
      <c r="F14" s="1512">
        <f>'41'!F35+'42'!F36</f>
        <v>0</v>
      </c>
      <c r="G14" s="1513">
        <f>'41'!G35+'42'!G36</f>
        <v>0</v>
      </c>
      <c r="H14" s="1513">
        <f>'41'!H35+'42'!H36</f>
        <v>0</v>
      </c>
      <c r="I14" s="1513">
        <f>'41'!I35+'42'!I36</f>
        <v>0</v>
      </c>
      <c r="J14" s="1513">
        <f>'41'!J35+'42'!J36</f>
        <v>0</v>
      </c>
      <c r="K14" s="1513">
        <f>'41'!K35+'42'!K36</f>
        <v>0</v>
      </c>
      <c r="L14" s="1511">
        <f>'41'!L35+'42'!L36</f>
        <v>0</v>
      </c>
      <c r="M14" s="1514">
        <f>'41'!M35+'42'!M36</f>
        <v>0</v>
      </c>
      <c r="N14" s="1506">
        <f t="shared" si="0"/>
        <v>0</v>
      </c>
    </row>
    <row r="15" spans="1:14" ht="16.5" customHeight="1" thickBot="1" thickTop="1">
      <c r="A15" s="479">
        <v>4329</v>
      </c>
      <c r="B15" s="541"/>
      <c r="C15" s="190" t="s">
        <v>155</v>
      </c>
      <c r="D15" s="191"/>
      <c r="E15" s="1515">
        <f>'41'!E36+'42'!E37</f>
        <v>0</v>
      </c>
      <c r="F15" s="1516">
        <f>'41'!F36+'42'!F37</f>
        <v>0</v>
      </c>
      <c r="G15" s="1517">
        <f>'41'!G36+'42'!G37</f>
        <v>14.061</v>
      </c>
      <c r="H15" s="1517">
        <f>'41'!H36+'42'!H37</f>
        <v>0</v>
      </c>
      <c r="I15" s="1517">
        <f>'41'!I36+'42'!I37</f>
        <v>0</v>
      </c>
      <c r="J15" s="1517">
        <f>'41'!J36+'42'!J37</f>
        <v>0</v>
      </c>
      <c r="K15" s="1517">
        <f>'41'!K36+'42'!K37</f>
        <v>0</v>
      </c>
      <c r="L15" s="1515">
        <f>'41'!L36+'42'!L37</f>
        <v>0</v>
      </c>
      <c r="M15" s="1518">
        <f>'41'!M36+'42'!M37</f>
        <v>0</v>
      </c>
      <c r="N15" s="1519">
        <f>SUM(E15:M15)-H14</f>
        <v>14.061</v>
      </c>
    </row>
    <row r="16" spans="1:14" ht="16.5" customHeight="1" thickBot="1" thickTop="1">
      <c r="A16" s="480">
        <v>432</v>
      </c>
      <c r="B16" s="572" t="s">
        <v>52</v>
      </c>
      <c r="C16" s="849" t="s">
        <v>156</v>
      </c>
      <c r="D16" s="223"/>
      <c r="E16" s="1520">
        <f aca="true" t="shared" si="1" ref="E16:M16">SUM(E14:E15,E13,E12,E11,E10,E9,E8,E7)</f>
        <v>0</v>
      </c>
      <c r="F16" s="1521">
        <f t="shared" si="1"/>
        <v>37.324</v>
      </c>
      <c r="G16" s="1522">
        <f t="shared" si="1"/>
        <v>1811.673</v>
      </c>
      <c r="H16" s="1522">
        <f t="shared" si="1"/>
        <v>0</v>
      </c>
      <c r="I16" s="1522">
        <f t="shared" si="1"/>
        <v>1429.451</v>
      </c>
      <c r="J16" s="1522">
        <f t="shared" si="1"/>
        <v>2459.215</v>
      </c>
      <c r="K16" s="1522">
        <f t="shared" si="1"/>
        <v>3085.325</v>
      </c>
      <c r="L16" s="1520">
        <f t="shared" si="1"/>
        <v>2966.2450000000003</v>
      </c>
      <c r="M16" s="1523">
        <f t="shared" si="1"/>
        <v>10758.166</v>
      </c>
      <c r="N16" s="1524">
        <f>SUM(E16:M16)-H15</f>
        <v>22547.399</v>
      </c>
    </row>
    <row r="17" spans="1:14" ht="15" customHeight="1">
      <c r="A17" s="482">
        <v>4330</v>
      </c>
      <c r="B17" s="570"/>
      <c r="C17" s="850" t="s">
        <v>79</v>
      </c>
      <c r="D17" s="208"/>
      <c r="E17" s="1525">
        <f>'41'!E38+'42'!E39</f>
        <v>0</v>
      </c>
      <c r="F17" s="1526">
        <f>'41'!F38+'42'!F39</f>
        <v>0</v>
      </c>
      <c r="G17" s="1527">
        <f>'41'!G38+'42'!G39</f>
        <v>0</v>
      </c>
      <c r="H17" s="1527">
        <f>'41'!H38+'42'!H39</f>
        <v>0</v>
      </c>
      <c r="I17" s="1527">
        <f>'41'!I38+'42'!I39</f>
        <v>0</v>
      </c>
      <c r="J17" s="1527">
        <f>'41'!J38+'42'!J39</f>
        <v>0</v>
      </c>
      <c r="K17" s="1527">
        <f>'41'!K38+'42'!K39</f>
        <v>0</v>
      </c>
      <c r="L17" s="1525">
        <f>'41'!L38+'42'!L39</f>
        <v>0</v>
      </c>
      <c r="M17" s="1528">
        <f>'41'!M38+'42'!M39</f>
        <v>0</v>
      </c>
      <c r="N17" s="1529">
        <f>SUM(E17:M17)-H16</f>
        <v>0</v>
      </c>
    </row>
    <row r="18" spans="1:14" ht="15" customHeight="1">
      <c r="A18" s="472">
        <v>4331</v>
      </c>
      <c r="B18" s="549"/>
      <c r="C18" s="842" t="s">
        <v>80</v>
      </c>
      <c r="D18" s="181"/>
      <c r="E18" s="1502">
        <f>'41'!E39+'42'!E40</f>
        <v>0</v>
      </c>
      <c r="F18" s="1503">
        <f>'41'!F39+'42'!F40</f>
        <v>0</v>
      </c>
      <c r="G18" s="1504">
        <f>'41'!G39+'42'!G40</f>
        <v>0</v>
      </c>
      <c r="H18" s="1504">
        <f>'41'!H39+'42'!H40</f>
        <v>0</v>
      </c>
      <c r="I18" s="1504">
        <f>'41'!I39+'42'!I40</f>
        <v>0</v>
      </c>
      <c r="J18" s="1504">
        <f>'41'!J39+'42'!J40</f>
        <v>0</v>
      </c>
      <c r="K18" s="1504">
        <f>'41'!K39+'42'!K40</f>
        <v>0</v>
      </c>
      <c r="L18" s="1502">
        <f>'41'!L39+'42'!L40</f>
        <v>0</v>
      </c>
      <c r="M18" s="1505">
        <f>'41'!M39+'42'!M40</f>
        <v>0</v>
      </c>
      <c r="N18" s="1530">
        <f>SUM(E18:M18)-H17</f>
        <v>0</v>
      </c>
    </row>
    <row r="19" spans="1:14" ht="15" customHeight="1">
      <c r="A19" s="472">
        <v>4332</v>
      </c>
      <c r="B19" s="549"/>
      <c r="C19" s="842" t="s">
        <v>81</v>
      </c>
      <c r="D19" s="181"/>
      <c r="E19" s="1502">
        <f>'41'!E40+'42'!E41</f>
        <v>0</v>
      </c>
      <c r="F19" s="1503">
        <f>'41'!F40+'42'!F41</f>
        <v>0</v>
      </c>
      <c r="G19" s="1504">
        <f>'41'!G40+'42'!G41</f>
        <v>0</v>
      </c>
      <c r="H19" s="1504">
        <f>'41'!H40+'42'!H41</f>
        <v>0</v>
      </c>
      <c r="I19" s="1504">
        <f>'41'!I40+'42'!I41</f>
        <v>0</v>
      </c>
      <c r="J19" s="1504">
        <f>'41'!J40+'42'!J41</f>
        <v>0</v>
      </c>
      <c r="K19" s="1504">
        <f>'41'!K40+'42'!K41</f>
        <v>0</v>
      </c>
      <c r="L19" s="1502">
        <f>'41'!L40+'42'!L41</f>
        <v>0</v>
      </c>
      <c r="M19" s="1505">
        <f>'41'!M40+'42'!M41</f>
        <v>0</v>
      </c>
      <c r="N19" s="1530">
        <f>SUM(E19:M19)-H18</f>
        <v>0</v>
      </c>
    </row>
    <row r="20" spans="1:14" ht="12.75" customHeight="1" hidden="1">
      <c r="A20" s="473">
        <v>7233</v>
      </c>
      <c r="B20" s="550"/>
      <c r="C20" s="851" t="s">
        <v>138</v>
      </c>
      <c r="D20" s="182"/>
      <c r="E20" s="1502" t="e">
        <f>#REF!+#REF!</f>
        <v>#REF!</v>
      </c>
      <c r="F20" s="1503" t="e">
        <f>#REF!+#REF!</f>
        <v>#REF!</v>
      </c>
      <c r="G20" s="1504" t="e">
        <f>#REF!+#REF!</f>
        <v>#REF!</v>
      </c>
      <c r="H20" s="1504" t="e">
        <f>#REF!+#REF!</f>
        <v>#REF!</v>
      </c>
      <c r="I20" s="1504" t="e">
        <f>#REF!+#REF!</f>
        <v>#REF!</v>
      </c>
      <c r="J20" s="1504" t="e">
        <f>#REF!+#REF!</f>
        <v>#REF!</v>
      </c>
      <c r="K20" s="1504" t="e">
        <f>#REF!+#REF!</f>
        <v>#REF!</v>
      </c>
      <c r="L20" s="1502" t="e">
        <f>#REF!+#REF!</f>
        <v>#REF!</v>
      </c>
      <c r="M20" s="1505" t="e">
        <f>#REF!+#REF!</f>
        <v>#REF!</v>
      </c>
      <c r="N20" s="1531" t="e">
        <f>SUM(E20:M20)</f>
        <v>#REF!</v>
      </c>
    </row>
    <row r="21" spans="1:14" ht="12.75" customHeight="1" hidden="1">
      <c r="A21" s="473"/>
      <c r="B21" s="551"/>
      <c r="C21" s="851" t="s">
        <v>139</v>
      </c>
      <c r="D21" s="193"/>
      <c r="E21" s="1502" t="e">
        <f>#REF!+#REF!</f>
        <v>#REF!</v>
      </c>
      <c r="F21" s="1503" t="e">
        <f>#REF!+#REF!</f>
        <v>#REF!</v>
      </c>
      <c r="G21" s="1504" t="e">
        <f>#REF!+#REF!</f>
        <v>#REF!</v>
      </c>
      <c r="H21" s="1504" t="e">
        <f>#REF!+#REF!</f>
        <v>#REF!</v>
      </c>
      <c r="I21" s="1504" t="e">
        <f>#REF!+#REF!</f>
        <v>#REF!</v>
      </c>
      <c r="J21" s="1504" t="e">
        <f>#REF!+#REF!</f>
        <v>#REF!</v>
      </c>
      <c r="K21" s="1504" t="e">
        <f>#REF!+#REF!</f>
        <v>#REF!</v>
      </c>
      <c r="L21" s="1502" t="e">
        <f>#REF!+#REF!</f>
        <v>#REF!</v>
      </c>
      <c r="M21" s="1505" t="e">
        <f>#REF!+#REF!</f>
        <v>#REF!</v>
      </c>
      <c r="N21" s="1531" t="e">
        <f>SUM(E21:M21)</f>
        <v>#REF!</v>
      </c>
    </row>
    <row r="22" spans="1:14" ht="12.75" customHeight="1" hidden="1">
      <c r="A22" s="473"/>
      <c r="B22" s="551"/>
      <c r="C22" s="845" t="s">
        <v>140</v>
      </c>
      <c r="D22" s="181"/>
      <c r="E22" s="1502" t="e">
        <f>#REF!+#REF!</f>
        <v>#REF!</v>
      </c>
      <c r="F22" s="1503" t="e">
        <f>#REF!+#REF!</f>
        <v>#REF!</v>
      </c>
      <c r="G22" s="1504" t="e">
        <f>#REF!+#REF!</f>
        <v>#REF!</v>
      </c>
      <c r="H22" s="1504" t="e">
        <f>#REF!+#REF!</f>
        <v>#REF!</v>
      </c>
      <c r="I22" s="1504" t="e">
        <f>#REF!+#REF!</f>
        <v>#REF!</v>
      </c>
      <c r="J22" s="1504" t="e">
        <f>#REF!+#REF!</f>
        <v>#REF!</v>
      </c>
      <c r="K22" s="1504" t="e">
        <f>#REF!+#REF!</f>
        <v>#REF!</v>
      </c>
      <c r="L22" s="1502" t="e">
        <f>#REF!+#REF!</f>
        <v>#REF!</v>
      </c>
      <c r="M22" s="1505" t="e">
        <f>#REF!+#REF!</f>
        <v>#REF!</v>
      </c>
      <c r="N22" s="1530" t="e">
        <f>SUM(E22:M22)</f>
        <v>#REF!</v>
      </c>
    </row>
    <row r="23" spans="1:14" ht="15" customHeight="1" thickBot="1">
      <c r="A23" s="472">
        <v>4333</v>
      </c>
      <c r="B23" s="571"/>
      <c r="C23" s="852" t="s">
        <v>161</v>
      </c>
      <c r="D23" s="183"/>
      <c r="E23" s="1532">
        <f>'41'!E44+'42'!E45</f>
        <v>0</v>
      </c>
      <c r="F23" s="1533">
        <f>'41'!F44+'42'!F45</f>
        <v>0</v>
      </c>
      <c r="G23" s="1534">
        <f>'41'!G44+'42'!G45</f>
        <v>83.142</v>
      </c>
      <c r="H23" s="1534">
        <f>'41'!H44+'42'!H45</f>
        <v>0</v>
      </c>
      <c r="I23" s="1534">
        <f>'41'!I44+'42'!I45</f>
        <v>41.053</v>
      </c>
      <c r="J23" s="1534">
        <f>'41'!J44+'42'!J45</f>
        <v>103.684</v>
      </c>
      <c r="K23" s="1534">
        <f>'41'!K44+'42'!K45</f>
        <v>145.79</v>
      </c>
      <c r="L23" s="1532">
        <f>'41'!L44+'42'!L45</f>
        <v>145.789</v>
      </c>
      <c r="M23" s="1535">
        <f>'41'!M44+'42'!M45</f>
        <v>514.737</v>
      </c>
      <c r="N23" s="1530">
        <f>SUM(E23:M23)-H23</f>
        <v>1034.195</v>
      </c>
    </row>
    <row r="24" spans="1:14" ht="18" customHeight="1" thickBot="1">
      <c r="A24" s="480">
        <v>433</v>
      </c>
      <c r="B24" s="572" t="s">
        <v>52</v>
      </c>
      <c r="C24" s="853" t="s">
        <v>322</v>
      </c>
      <c r="D24" s="225"/>
      <c r="E24" s="1536">
        <f aca="true" t="shared" si="2" ref="E24:M24">SUM(E23,E19,E18,E17,E16)</f>
        <v>0</v>
      </c>
      <c r="F24" s="1537">
        <f t="shared" si="2"/>
        <v>37.324</v>
      </c>
      <c r="G24" s="1538">
        <f t="shared" si="2"/>
        <v>1894.815</v>
      </c>
      <c r="H24" s="1538">
        <f t="shared" si="2"/>
        <v>0</v>
      </c>
      <c r="I24" s="1538">
        <f t="shared" si="2"/>
        <v>1470.504</v>
      </c>
      <c r="J24" s="1538">
        <f t="shared" si="2"/>
        <v>2562.8990000000003</v>
      </c>
      <c r="K24" s="1538">
        <f t="shared" si="2"/>
        <v>3231.115</v>
      </c>
      <c r="L24" s="1536">
        <f t="shared" si="2"/>
        <v>3112.0340000000006</v>
      </c>
      <c r="M24" s="1539">
        <f t="shared" si="2"/>
        <v>11272.902999999998</v>
      </c>
      <c r="N24" s="1524">
        <f>SUM(E24:M24)-H23</f>
        <v>23581.593999999997</v>
      </c>
    </row>
    <row r="25" spans="1:14" ht="4.5" customHeight="1">
      <c r="A25" s="478"/>
      <c r="B25" s="478"/>
      <c r="C25" s="197"/>
      <c r="D25" s="197"/>
      <c r="E25" s="1540"/>
      <c r="F25" s="1540"/>
      <c r="G25" s="1540"/>
      <c r="H25" s="1541"/>
      <c r="I25" s="1540"/>
      <c r="J25" s="1540"/>
      <c r="K25" s="1540"/>
      <c r="L25" s="1540"/>
      <c r="M25" s="1540"/>
      <c r="N25" s="1542">
        <f>SUM(E25:M25)-H24</f>
        <v>0</v>
      </c>
    </row>
    <row r="26" spans="1:14" ht="15" customHeight="1">
      <c r="A26" s="472">
        <v>4341</v>
      </c>
      <c r="B26" s="511"/>
      <c r="C26" s="854" t="s">
        <v>87</v>
      </c>
      <c r="D26" s="201"/>
      <c r="E26" s="1543">
        <f>'41'!E47+'42'!E48</f>
        <v>0</v>
      </c>
      <c r="F26" s="1544">
        <f>'41'!F47+'42'!F48</f>
        <v>0</v>
      </c>
      <c r="G26" s="1545">
        <f>'41'!G47+'42'!G48</f>
        <v>0</v>
      </c>
      <c r="H26" s="1545">
        <f>'41'!H47+'42'!H48</f>
        <v>0</v>
      </c>
      <c r="I26" s="1545">
        <f>'41'!I47+'42'!I48</f>
        <v>0</v>
      </c>
      <c r="J26" s="1545">
        <f>'41'!J47+'42'!J48</f>
        <v>0</v>
      </c>
      <c r="K26" s="1545">
        <f>'41'!K47+'42'!K48</f>
        <v>0</v>
      </c>
      <c r="L26" s="1546">
        <f>'41'!L47+'42'!L48</f>
        <v>0</v>
      </c>
      <c r="M26" s="1547">
        <f>'41'!M47+'42'!M48</f>
        <v>0</v>
      </c>
      <c r="N26" s="1548">
        <f aca="true" t="shared" si="3" ref="N26:N53">SUM(E26:M26)-H26</f>
        <v>0</v>
      </c>
    </row>
    <row r="27" spans="1:14" ht="15" customHeight="1">
      <c r="A27" s="472">
        <v>4342</v>
      </c>
      <c r="B27" s="502"/>
      <c r="C27" s="845" t="s">
        <v>143</v>
      </c>
      <c r="D27" s="181"/>
      <c r="E27" s="1549">
        <f>'41'!E48+'42'!E49</f>
        <v>0</v>
      </c>
      <c r="F27" s="1503">
        <f>'41'!F48+'42'!F49</f>
        <v>0</v>
      </c>
      <c r="G27" s="1504">
        <f>'41'!G48+'42'!G49</f>
        <v>0</v>
      </c>
      <c r="H27" s="1504">
        <f>'41'!H48+'42'!H49</f>
        <v>0</v>
      </c>
      <c r="I27" s="1504">
        <f>'41'!I48+'42'!I49</f>
        <v>0</v>
      </c>
      <c r="J27" s="1504">
        <f>'41'!J48+'42'!J49</f>
        <v>0</v>
      </c>
      <c r="K27" s="1504">
        <f>'41'!K48+'42'!K49</f>
        <v>0</v>
      </c>
      <c r="L27" s="1502">
        <f>'41'!L48+'42'!L49</f>
        <v>0</v>
      </c>
      <c r="M27" s="1503">
        <f>'41'!M48+'42'!M49</f>
        <v>0</v>
      </c>
      <c r="N27" s="1548">
        <f t="shared" si="3"/>
        <v>0</v>
      </c>
    </row>
    <row r="28" spans="1:23" ht="12.75" customHeight="1">
      <c r="A28" s="473">
        <v>4343</v>
      </c>
      <c r="B28" s="512">
        <v>1</v>
      </c>
      <c r="C28" s="143" t="s">
        <v>216</v>
      </c>
      <c r="D28" s="182"/>
      <c r="E28" s="1550">
        <f>'41'!E49+'42'!E50</f>
        <v>0</v>
      </c>
      <c r="F28" s="1551">
        <f>'41'!F49+'42'!F50</f>
        <v>0</v>
      </c>
      <c r="G28" s="1552">
        <f>'41'!G49+'42'!G50</f>
        <v>0</v>
      </c>
      <c r="H28" s="1552">
        <f>'41'!H49+'42'!H50</f>
        <v>0</v>
      </c>
      <c r="I28" s="1552">
        <f>'41'!I49+'42'!I50</f>
        <v>0</v>
      </c>
      <c r="J28" s="1552">
        <f>'41'!J49+'42'!J50</f>
        <v>0</v>
      </c>
      <c r="K28" s="1552">
        <f>'41'!K49+'42'!K50</f>
        <v>0</v>
      </c>
      <c r="L28" s="1550">
        <f>'41'!L49+'42'!L50</f>
        <v>0</v>
      </c>
      <c r="M28" s="1553">
        <f>'41'!M49+'42'!M50</f>
        <v>0</v>
      </c>
      <c r="N28" s="1554">
        <f t="shared" si="3"/>
        <v>0</v>
      </c>
      <c r="O28" s="198"/>
      <c r="P28" s="198"/>
      <c r="Q28" s="198"/>
      <c r="R28" s="198"/>
      <c r="S28" s="198"/>
      <c r="T28" s="198"/>
      <c r="U28" s="198"/>
      <c r="V28" s="198"/>
      <c r="W28" s="198"/>
    </row>
    <row r="29" spans="1:23" ht="12.75" customHeight="1">
      <c r="A29" s="473"/>
      <c r="B29" s="513">
        <v>9</v>
      </c>
      <c r="C29" s="144" t="s">
        <v>144</v>
      </c>
      <c r="D29" s="181"/>
      <c r="E29" s="1555">
        <f>'41'!E50+'42'!E51</f>
        <v>0</v>
      </c>
      <c r="F29" s="1556">
        <f>'41'!F50+'42'!F51</f>
        <v>0</v>
      </c>
      <c r="G29" s="1557">
        <f>'41'!G50+'42'!G51</f>
        <v>0</v>
      </c>
      <c r="H29" s="1557">
        <f>'41'!H50+'42'!H51</f>
        <v>0</v>
      </c>
      <c r="I29" s="1557">
        <f>'41'!I50+'42'!I51</f>
        <v>0</v>
      </c>
      <c r="J29" s="1557">
        <f>'41'!J50+'42'!J51</f>
        <v>0</v>
      </c>
      <c r="K29" s="1557">
        <f>'41'!K50+'42'!K51</f>
        <v>0</v>
      </c>
      <c r="L29" s="1555">
        <f>'41'!L50+'42'!L51</f>
        <v>0</v>
      </c>
      <c r="M29" s="1558">
        <f>'41'!M50+'42'!M51</f>
        <v>0</v>
      </c>
      <c r="N29" s="1559">
        <f t="shared" si="3"/>
        <v>0</v>
      </c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23" ht="15" customHeight="1">
      <c r="A30" s="598">
        <v>4343</v>
      </c>
      <c r="B30" s="599" t="s">
        <v>52</v>
      </c>
      <c r="C30" s="565" t="s">
        <v>145</v>
      </c>
      <c r="D30" s="566"/>
      <c r="E30" s="1560">
        <f>'41'!E51+'42'!E52</f>
        <v>0</v>
      </c>
      <c r="F30" s="1561">
        <f>'41'!F51+'42'!F52</f>
        <v>0</v>
      </c>
      <c r="G30" s="1562">
        <f>'41'!G51+'42'!G52</f>
        <v>0</v>
      </c>
      <c r="H30" s="1562">
        <f>'41'!H51+'42'!H52</f>
        <v>0</v>
      </c>
      <c r="I30" s="1562">
        <f>'41'!I51+'42'!I52</f>
        <v>0</v>
      </c>
      <c r="J30" s="1562">
        <f>'41'!J51+'42'!J52</f>
        <v>0</v>
      </c>
      <c r="K30" s="1562">
        <f>'41'!K51+'42'!K52</f>
        <v>0</v>
      </c>
      <c r="L30" s="1563">
        <f>'41'!L51+'42'!L52</f>
        <v>0</v>
      </c>
      <c r="M30" s="1561">
        <f>'41'!M51+'42'!M52</f>
        <v>0</v>
      </c>
      <c r="N30" s="1548">
        <f t="shared" si="3"/>
        <v>0</v>
      </c>
      <c r="O30" s="198"/>
      <c r="P30" s="198"/>
      <c r="Q30" s="198"/>
      <c r="R30" s="198"/>
      <c r="S30" s="198"/>
      <c r="T30" s="198"/>
      <c r="U30" s="198"/>
      <c r="V30" s="198"/>
      <c r="W30" s="198"/>
    </row>
    <row r="31" spans="1:23" ht="12.75" customHeight="1">
      <c r="A31" s="600">
        <v>4344</v>
      </c>
      <c r="B31" s="467">
        <v>1</v>
      </c>
      <c r="C31" s="174" t="s">
        <v>168</v>
      </c>
      <c r="D31" s="147"/>
      <c r="E31" s="1564">
        <f>'41'!E52+'42'!E53</f>
        <v>0</v>
      </c>
      <c r="F31" s="1565">
        <f>'41'!F52+'42'!F53</f>
        <v>0</v>
      </c>
      <c r="G31" s="1566">
        <f>'41'!G52+'42'!G53</f>
        <v>0</v>
      </c>
      <c r="H31" s="1566">
        <f>'41'!H52+'42'!H53</f>
        <v>0</v>
      </c>
      <c r="I31" s="1566">
        <f>'41'!I52+'42'!I53</f>
        <v>0</v>
      </c>
      <c r="J31" s="1566">
        <f>'41'!J52+'42'!J53</f>
        <v>0</v>
      </c>
      <c r="K31" s="1566">
        <f>'41'!K52+'42'!K53</f>
        <v>0</v>
      </c>
      <c r="L31" s="1565">
        <f>'41'!L52+'42'!L53</f>
        <v>0</v>
      </c>
      <c r="M31" s="1567">
        <f>'41'!M52+'42'!M53</f>
        <v>0</v>
      </c>
      <c r="N31" s="1554">
        <f t="shared" si="3"/>
        <v>0</v>
      </c>
      <c r="O31" s="198"/>
      <c r="P31" s="198"/>
      <c r="Q31" s="198"/>
      <c r="R31" s="198"/>
      <c r="S31" s="198"/>
      <c r="T31" s="198"/>
      <c r="U31" s="198"/>
      <c r="V31" s="198"/>
      <c r="W31" s="198"/>
    </row>
    <row r="32" spans="1:23" ht="12.75" customHeight="1">
      <c r="A32" s="600"/>
      <c r="B32" s="467">
        <v>2</v>
      </c>
      <c r="C32" s="174" t="s">
        <v>164</v>
      </c>
      <c r="D32" s="147"/>
      <c r="E32" s="1568">
        <f>'41'!E53+'42'!E54</f>
        <v>0</v>
      </c>
      <c r="F32" s="1569">
        <f>'41'!F53+'42'!F54</f>
        <v>0</v>
      </c>
      <c r="G32" s="1570">
        <f>'41'!G53+'42'!G54</f>
        <v>0</v>
      </c>
      <c r="H32" s="1570">
        <f>'41'!H53+'42'!H54</f>
        <v>0</v>
      </c>
      <c r="I32" s="1570">
        <f>'41'!I53+'42'!I54</f>
        <v>0</v>
      </c>
      <c r="J32" s="1570">
        <f>'41'!J53+'42'!J54</f>
        <v>0</v>
      </c>
      <c r="K32" s="1570">
        <f>'41'!K53+'42'!K54</f>
        <v>0</v>
      </c>
      <c r="L32" s="1569">
        <f>'41'!L53+'42'!L54</f>
        <v>0</v>
      </c>
      <c r="M32" s="1571">
        <f>'41'!M53+'42'!M54</f>
        <v>0</v>
      </c>
      <c r="N32" s="1572">
        <f t="shared" si="3"/>
        <v>0</v>
      </c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23" ht="12.75" customHeight="1">
      <c r="A33" s="600"/>
      <c r="B33" s="467">
        <v>3</v>
      </c>
      <c r="C33" s="174" t="s">
        <v>166</v>
      </c>
      <c r="D33" s="148"/>
      <c r="E33" s="1568">
        <f>'41'!E54+'42'!E55</f>
        <v>0</v>
      </c>
      <c r="F33" s="1569">
        <f>'41'!F54+'42'!F55</f>
        <v>0</v>
      </c>
      <c r="G33" s="1570">
        <f>'41'!G54+'42'!G55</f>
        <v>0</v>
      </c>
      <c r="H33" s="1570">
        <f>'41'!H54+'42'!H55</f>
        <v>0</v>
      </c>
      <c r="I33" s="1570">
        <f>'41'!I54+'42'!I55</f>
        <v>0</v>
      </c>
      <c r="J33" s="1570">
        <f>'41'!J54+'42'!J55</f>
        <v>0</v>
      </c>
      <c r="K33" s="1570">
        <f>'41'!K54+'42'!K55</f>
        <v>0</v>
      </c>
      <c r="L33" s="1569">
        <f>'41'!L54+'42'!L55</f>
        <v>0</v>
      </c>
      <c r="M33" s="1571">
        <f>'41'!M54+'42'!M55</f>
        <v>0</v>
      </c>
      <c r="N33" s="1572">
        <f t="shared" si="3"/>
        <v>0</v>
      </c>
      <c r="O33" s="198"/>
      <c r="P33" s="198"/>
      <c r="Q33" s="198"/>
      <c r="R33" s="198"/>
      <c r="S33" s="198"/>
      <c r="T33" s="198"/>
      <c r="U33" s="198"/>
      <c r="V33" s="198"/>
      <c r="W33" s="198"/>
    </row>
    <row r="34" spans="1:23" ht="12.75" customHeight="1">
      <c r="A34" s="601"/>
      <c r="B34" s="467">
        <v>4</v>
      </c>
      <c r="C34" s="174" t="s">
        <v>165</v>
      </c>
      <c r="D34" s="149"/>
      <c r="E34" s="1573">
        <f>'41'!E55+'42'!E56</f>
        <v>0</v>
      </c>
      <c r="F34" s="1574">
        <f>'41'!F55+'42'!F56</f>
        <v>0</v>
      </c>
      <c r="G34" s="1575">
        <f>'41'!G55+'42'!G56</f>
        <v>0</v>
      </c>
      <c r="H34" s="1575">
        <f>'41'!H55+'42'!H56</f>
        <v>0</v>
      </c>
      <c r="I34" s="1575">
        <f>'41'!I55+'42'!I56</f>
        <v>0</v>
      </c>
      <c r="J34" s="1575">
        <f>'41'!J55+'42'!J56</f>
        <v>0</v>
      </c>
      <c r="K34" s="1575">
        <f>'41'!K55+'42'!K56</f>
        <v>0</v>
      </c>
      <c r="L34" s="1574">
        <f>'41'!L55+'42'!L56</f>
        <v>0</v>
      </c>
      <c r="M34" s="1576">
        <f>'41'!M55+'42'!M56</f>
        <v>0</v>
      </c>
      <c r="N34" s="1577">
        <f t="shared" si="3"/>
        <v>0</v>
      </c>
      <c r="O34" s="198"/>
      <c r="P34" s="198"/>
      <c r="Q34" s="198"/>
      <c r="R34" s="198"/>
      <c r="S34" s="198"/>
      <c r="T34" s="198"/>
      <c r="U34" s="198"/>
      <c r="V34" s="198"/>
      <c r="W34" s="198"/>
    </row>
    <row r="35" spans="1:14" ht="15" customHeight="1">
      <c r="A35" s="602">
        <v>4344</v>
      </c>
      <c r="B35" s="587" t="s">
        <v>52</v>
      </c>
      <c r="C35" s="229" t="s">
        <v>323</v>
      </c>
      <c r="D35" s="239"/>
      <c r="E35" s="1578">
        <f aca="true" t="shared" si="4" ref="E35:M35">SUM(E31:E34)</f>
        <v>0</v>
      </c>
      <c r="F35" s="1579">
        <f t="shared" si="4"/>
        <v>0</v>
      </c>
      <c r="G35" s="1580">
        <f t="shared" si="4"/>
        <v>0</v>
      </c>
      <c r="H35" s="1580">
        <f t="shared" si="4"/>
        <v>0</v>
      </c>
      <c r="I35" s="1580">
        <f t="shared" si="4"/>
        <v>0</v>
      </c>
      <c r="J35" s="1580">
        <f t="shared" si="4"/>
        <v>0</v>
      </c>
      <c r="K35" s="1580">
        <f t="shared" si="4"/>
        <v>0</v>
      </c>
      <c r="L35" s="1581">
        <f t="shared" si="4"/>
        <v>0</v>
      </c>
      <c r="M35" s="1582">
        <f t="shared" si="4"/>
        <v>0</v>
      </c>
      <c r="N35" s="1583">
        <f t="shared" si="3"/>
        <v>0</v>
      </c>
    </row>
    <row r="36" spans="1:14" ht="12.75" customHeight="1">
      <c r="A36" s="600">
        <v>4345</v>
      </c>
      <c r="B36" s="467">
        <v>1</v>
      </c>
      <c r="C36" s="855" t="s">
        <v>169</v>
      </c>
      <c r="D36" s="147"/>
      <c r="E36" s="1564">
        <f>'41'!E57+'42'!E58</f>
        <v>0</v>
      </c>
      <c r="F36" s="1565">
        <f>'41'!F57+'42'!F58</f>
        <v>37.324</v>
      </c>
      <c r="G36" s="1566">
        <f>'41'!G57+'42'!G58</f>
        <v>1879.771</v>
      </c>
      <c r="H36" s="1566">
        <f>'41'!H57+'42'!H58</f>
        <v>0</v>
      </c>
      <c r="I36" s="1566">
        <f>'41'!I57+'42'!I58</f>
        <v>1470.5040000000001</v>
      </c>
      <c r="J36" s="1566">
        <f>'41'!J57+'42'!J58</f>
        <v>2562.899</v>
      </c>
      <c r="K36" s="1566">
        <f>'41'!K57+'42'!K58</f>
        <v>3231.115</v>
      </c>
      <c r="L36" s="1565">
        <f>'41'!L57+'42'!L58</f>
        <v>3112.034</v>
      </c>
      <c r="M36" s="1567">
        <f>'41'!M57+'42'!M58</f>
        <v>11272.903</v>
      </c>
      <c r="N36" s="1554">
        <f t="shared" si="3"/>
        <v>23566.55</v>
      </c>
    </row>
    <row r="37" spans="1:14" ht="12.75" customHeight="1">
      <c r="A37" s="600"/>
      <c r="B37" s="467">
        <v>2</v>
      </c>
      <c r="C37" s="855" t="s">
        <v>170</v>
      </c>
      <c r="D37" s="147"/>
      <c r="E37" s="1568">
        <f>'41'!E58+'42'!E59</f>
        <v>0</v>
      </c>
      <c r="F37" s="1569">
        <f>'41'!F58+'42'!F59</f>
        <v>0</v>
      </c>
      <c r="G37" s="1570">
        <f>'41'!G58+'42'!G59</f>
        <v>15.044</v>
      </c>
      <c r="H37" s="1570">
        <f>'41'!H58+'42'!H59</f>
        <v>0</v>
      </c>
      <c r="I37" s="1570">
        <f>'41'!I58+'42'!I59</f>
        <v>0</v>
      </c>
      <c r="J37" s="1570">
        <f>'41'!J58+'42'!J59</f>
        <v>0</v>
      </c>
      <c r="K37" s="1570">
        <f>'41'!K58+'42'!K59</f>
        <v>0</v>
      </c>
      <c r="L37" s="1569">
        <f>'41'!L58+'42'!L59</f>
        <v>0</v>
      </c>
      <c r="M37" s="1571">
        <f>'41'!M58+'42'!M59</f>
        <v>0</v>
      </c>
      <c r="N37" s="1572">
        <f t="shared" si="3"/>
        <v>15.044</v>
      </c>
    </row>
    <row r="38" spans="1:14" ht="12.75" customHeight="1">
      <c r="A38" s="600"/>
      <c r="B38" s="467">
        <v>3</v>
      </c>
      <c r="C38" s="855" t="s">
        <v>171</v>
      </c>
      <c r="D38" s="148"/>
      <c r="E38" s="1568">
        <f>'41'!E59+'42'!E60</f>
        <v>0</v>
      </c>
      <c r="F38" s="1569">
        <f>'41'!F59+'42'!F60</f>
        <v>0</v>
      </c>
      <c r="G38" s="1570">
        <f>'41'!G59+'42'!G60</f>
        <v>0</v>
      </c>
      <c r="H38" s="1570">
        <f>'41'!H59+'42'!H60</f>
        <v>0</v>
      </c>
      <c r="I38" s="1570">
        <f>'41'!I59+'42'!I60</f>
        <v>0</v>
      </c>
      <c r="J38" s="1570">
        <f>'41'!J59+'42'!J60</f>
        <v>0</v>
      </c>
      <c r="K38" s="1570">
        <f>'41'!K59+'42'!K60</f>
        <v>0</v>
      </c>
      <c r="L38" s="1569">
        <f>'41'!L59+'42'!L60</f>
        <v>0</v>
      </c>
      <c r="M38" s="1571">
        <f>'41'!M59+'42'!M60</f>
        <v>0</v>
      </c>
      <c r="N38" s="1572">
        <f t="shared" si="3"/>
        <v>0</v>
      </c>
    </row>
    <row r="39" spans="1:14" ht="12.75" customHeight="1">
      <c r="A39" s="601"/>
      <c r="B39" s="467">
        <v>4</v>
      </c>
      <c r="C39" s="855" t="s">
        <v>172</v>
      </c>
      <c r="D39" s="149"/>
      <c r="E39" s="1573">
        <f>'41'!E60+'42'!E61</f>
        <v>0</v>
      </c>
      <c r="F39" s="1574">
        <f>'41'!F60+'42'!F61</f>
        <v>0</v>
      </c>
      <c r="G39" s="1575">
        <f>'41'!G60+'42'!G61</f>
        <v>0</v>
      </c>
      <c r="H39" s="1575">
        <f>'41'!H60+'42'!H61</f>
        <v>0</v>
      </c>
      <c r="I39" s="1575">
        <f>'41'!I60+'42'!I61</f>
        <v>0</v>
      </c>
      <c r="J39" s="1575">
        <f>'41'!J60+'42'!J61</f>
        <v>0</v>
      </c>
      <c r="K39" s="1575">
        <f>'41'!K60+'42'!K61</f>
        <v>0</v>
      </c>
      <c r="L39" s="1574">
        <f>'41'!L60+'42'!L61</f>
        <v>0</v>
      </c>
      <c r="M39" s="1576">
        <f>'41'!M60+'42'!M61</f>
        <v>0</v>
      </c>
      <c r="N39" s="1577">
        <f t="shared" si="3"/>
        <v>0</v>
      </c>
    </row>
    <row r="40" spans="1:14" ht="15" customHeight="1">
      <c r="A40" s="603">
        <v>4345</v>
      </c>
      <c r="B40" s="589" t="s">
        <v>52</v>
      </c>
      <c r="C40" s="235" t="s">
        <v>324</v>
      </c>
      <c r="D40" s="236"/>
      <c r="E40" s="1584">
        <f aca="true" t="shared" si="5" ref="E40:M40">SUM(E36:E39)</f>
        <v>0</v>
      </c>
      <c r="F40" s="1585">
        <f t="shared" si="5"/>
        <v>37.324</v>
      </c>
      <c r="G40" s="1586">
        <f t="shared" si="5"/>
        <v>1894.815</v>
      </c>
      <c r="H40" s="1586">
        <f t="shared" si="5"/>
        <v>0</v>
      </c>
      <c r="I40" s="1586">
        <f t="shared" si="5"/>
        <v>1470.5040000000001</v>
      </c>
      <c r="J40" s="1586">
        <f t="shared" si="5"/>
        <v>2562.899</v>
      </c>
      <c r="K40" s="1586">
        <f t="shared" si="5"/>
        <v>3231.115</v>
      </c>
      <c r="L40" s="1587">
        <f t="shared" si="5"/>
        <v>3112.034</v>
      </c>
      <c r="M40" s="1588">
        <f t="shared" si="5"/>
        <v>11272.903</v>
      </c>
      <c r="N40" s="1589">
        <f t="shared" si="3"/>
        <v>23581.593999999997</v>
      </c>
    </row>
    <row r="41" spans="1:14" ht="12.75" customHeight="1">
      <c r="A41" s="437">
        <v>4346</v>
      </c>
      <c r="B41" s="467">
        <v>1</v>
      </c>
      <c r="C41" s="855" t="s">
        <v>174</v>
      </c>
      <c r="D41" s="150"/>
      <c r="E41" s="1590">
        <f>'41'!E62+'42'!E63</f>
        <v>0</v>
      </c>
      <c r="F41" s="1565">
        <f>'41'!F62+'42'!F63</f>
        <v>0</v>
      </c>
      <c r="G41" s="1566">
        <f>'41'!G62+'42'!G63</f>
        <v>0</v>
      </c>
      <c r="H41" s="1566">
        <f>'41'!H62+'42'!H63</f>
        <v>0</v>
      </c>
      <c r="I41" s="1566">
        <f>'41'!I62+'42'!I63</f>
        <v>0</v>
      </c>
      <c r="J41" s="1566">
        <f>'41'!J62+'42'!J63</f>
        <v>0</v>
      </c>
      <c r="K41" s="1566">
        <f>'41'!K62+'42'!K63</f>
        <v>0</v>
      </c>
      <c r="L41" s="1565">
        <f>'41'!L62+'42'!L63</f>
        <v>0</v>
      </c>
      <c r="M41" s="1591">
        <f>'41'!M62+'42'!M63</f>
        <v>0</v>
      </c>
      <c r="N41" s="1554">
        <f t="shared" si="3"/>
        <v>0</v>
      </c>
    </row>
    <row r="42" spans="1:14" ht="12.75" customHeight="1">
      <c r="A42" s="468"/>
      <c r="B42" s="467">
        <v>2</v>
      </c>
      <c r="C42" s="855" t="s">
        <v>175</v>
      </c>
      <c r="D42" s="147"/>
      <c r="E42" s="1592">
        <f>'41'!E63+'42'!E64</f>
        <v>0</v>
      </c>
      <c r="F42" s="1593">
        <f>'41'!F63+'42'!F64</f>
        <v>0</v>
      </c>
      <c r="G42" s="1594">
        <f>'41'!G63+'42'!G64</f>
        <v>0</v>
      </c>
      <c r="H42" s="1594">
        <f>'41'!H63+'42'!H64</f>
        <v>0</v>
      </c>
      <c r="I42" s="1594">
        <f>'41'!I63+'42'!I64</f>
        <v>0</v>
      </c>
      <c r="J42" s="1594">
        <f>'41'!J63+'42'!J64</f>
        <v>0</v>
      </c>
      <c r="K42" s="1594">
        <f>'41'!K63+'42'!K64</f>
        <v>0</v>
      </c>
      <c r="L42" s="1593">
        <f>'41'!L63+'42'!L64</f>
        <v>0</v>
      </c>
      <c r="M42" s="1595">
        <f>'41'!M63+'42'!M64</f>
        <v>0</v>
      </c>
      <c r="N42" s="1572">
        <f t="shared" si="3"/>
        <v>0</v>
      </c>
    </row>
    <row r="43" spans="1:14" ht="12.75" customHeight="1">
      <c r="A43" s="468"/>
      <c r="B43" s="467">
        <v>3</v>
      </c>
      <c r="C43" s="855" t="s">
        <v>176</v>
      </c>
      <c r="D43" s="147"/>
      <c r="E43" s="1592">
        <f>'41'!E64+'42'!E65</f>
        <v>0</v>
      </c>
      <c r="F43" s="1593">
        <f>'41'!F64+'42'!F65</f>
        <v>0</v>
      </c>
      <c r="G43" s="1594">
        <f>'41'!G64+'42'!G65</f>
        <v>0</v>
      </c>
      <c r="H43" s="1594">
        <f>'41'!H64+'42'!H65</f>
        <v>0</v>
      </c>
      <c r="I43" s="1594">
        <f>'41'!I64+'42'!I65</f>
        <v>0</v>
      </c>
      <c r="J43" s="1594">
        <f>'41'!J64+'42'!J65</f>
        <v>0</v>
      </c>
      <c r="K43" s="1594">
        <f>'41'!K64+'42'!K65</f>
        <v>0</v>
      </c>
      <c r="L43" s="1593">
        <f>'41'!L64+'42'!L65</f>
        <v>0</v>
      </c>
      <c r="M43" s="1595">
        <f>'41'!M64+'42'!M65</f>
        <v>0</v>
      </c>
      <c r="N43" s="1572">
        <f t="shared" si="3"/>
        <v>0</v>
      </c>
    </row>
    <row r="44" spans="1:14" ht="12.75" customHeight="1">
      <c r="A44" s="468"/>
      <c r="B44" s="467">
        <v>4</v>
      </c>
      <c r="C44" s="855" t="s">
        <v>177</v>
      </c>
      <c r="D44" s="151"/>
      <c r="E44" s="1596">
        <f>'41'!E65+'42'!E66</f>
        <v>0</v>
      </c>
      <c r="F44" s="1597">
        <f>'41'!F65+'42'!F66</f>
        <v>0</v>
      </c>
      <c r="G44" s="1598">
        <f>'41'!G65+'42'!G66</f>
        <v>0</v>
      </c>
      <c r="H44" s="1598">
        <f>'41'!H65+'42'!H66</f>
        <v>0</v>
      </c>
      <c r="I44" s="1598">
        <f>'41'!I65+'42'!I66</f>
        <v>0</v>
      </c>
      <c r="J44" s="1598">
        <f>'41'!J65+'42'!J66</f>
        <v>0</v>
      </c>
      <c r="K44" s="1598">
        <f>'41'!K65+'42'!K66</f>
        <v>0</v>
      </c>
      <c r="L44" s="1597">
        <f>'41'!L65+'42'!L66</f>
        <v>0</v>
      </c>
      <c r="M44" s="1599">
        <f>'41'!M65+'42'!M66</f>
        <v>0</v>
      </c>
      <c r="N44" s="1577">
        <f t="shared" si="3"/>
        <v>0</v>
      </c>
    </row>
    <row r="45" spans="1:14" ht="15" customHeight="1">
      <c r="A45" s="590">
        <v>4346</v>
      </c>
      <c r="B45" s="591" t="s">
        <v>52</v>
      </c>
      <c r="C45" s="237" t="s">
        <v>325</v>
      </c>
      <c r="D45" s="238"/>
      <c r="E45" s="1600">
        <f aca="true" t="shared" si="6" ref="E45:M45">SUM(E41:E44)</f>
        <v>0</v>
      </c>
      <c r="F45" s="1601">
        <f t="shared" si="6"/>
        <v>0</v>
      </c>
      <c r="G45" s="1602">
        <f t="shared" si="6"/>
        <v>0</v>
      </c>
      <c r="H45" s="1602">
        <f t="shared" si="6"/>
        <v>0</v>
      </c>
      <c r="I45" s="1602">
        <f t="shared" si="6"/>
        <v>0</v>
      </c>
      <c r="J45" s="1602">
        <f t="shared" si="6"/>
        <v>0</v>
      </c>
      <c r="K45" s="1602">
        <f t="shared" si="6"/>
        <v>0</v>
      </c>
      <c r="L45" s="1603">
        <f t="shared" si="6"/>
        <v>0</v>
      </c>
      <c r="M45" s="1604">
        <f t="shared" si="6"/>
        <v>0</v>
      </c>
      <c r="N45" s="1605">
        <f t="shared" si="3"/>
        <v>0</v>
      </c>
    </row>
    <row r="46" spans="1:14" ht="12.75" customHeight="1">
      <c r="A46" s="576">
        <v>4347</v>
      </c>
      <c r="B46" s="604">
        <v>1</v>
      </c>
      <c r="C46" s="97" t="s">
        <v>88</v>
      </c>
      <c r="D46" s="150"/>
      <c r="E46" s="1590">
        <f>'41'!E67+'42'!E68</f>
        <v>0</v>
      </c>
      <c r="F46" s="1606">
        <f>'41'!F67+'42'!F68</f>
        <v>0</v>
      </c>
      <c r="G46" s="1607">
        <f>'41'!G67+'42'!G68</f>
        <v>0</v>
      </c>
      <c r="H46" s="1607">
        <f>'41'!H67+'42'!H68</f>
        <v>0</v>
      </c>
      <c r="I46" s="1607">
        <f>'41'!I67+'42'!I68</f>
        <v>0</v>
      </c>
      <c r="J46" s="1607">
        <f>'41'!J67+'42'!J68</f>
        <v>0</v>
      </c>
      <c r="K46" s="1607">
        <f>'41'!K67+'42'!K68</f>
        <v>0</v>
      </c>
      <c r="L46" s="1606">
        <f>'41'!L67+'42'!L68</f>
        <v>0</v>
      </c>
      <c r="M46" s="1591">
        <f>'41'!M67+'42'!M68</f>
        <v>0</v>
      </c>
      <c r="N46" s="1554">
        <f t="shared" si="3"/>
        <v>0</v>
      </c>
    </row>
    <row r="47" spans="1:14" ht="12.75" customHeight="1">
      <c r="A47" s="553"/>
      <c r="B47" s="605">
        <v>2</v>
      </c>
      <c r="C47" s="108" t="s">
        <v>89</v>
      </c>
      <c r="D47" s="147"/>
      <c r="E47" s="1592">
        <f>'41'!E68+'42'!E69</f>
        <v>0</v>
      </c>
      <c r="F47" s="1593">
        <f>'41'!F68+'42'!F69</f>
        <v>0</v>
      </c>
      <c r="G47" s="1594">
        <f>'41'!G68+'42'!G69</f>
        <v>0</v>
      </c>
      <c r="H47" s="1594">
        <f>'41'!H68+'42'!H69</f>
        <v>0</v>
      </c>
      <c r="I47" s="1594">
        <f>'41'!I68+'42'!I69</f>
        <v>0</v>
      </c>
      <c r="J47" s="1594">
        <f>'41'!J68+'42'!J69</f>
        <v>0</v>
      </c>
      <c r="K47" s="1594">
        <f>'41'!K68+'42'!K69</f>
        <v>0</v>
      </c>
      <c r="L47" s="1593">
        <f>'41'!L68+'42'!L69</f>
        <v>0</v>
      </c>
      <c r="M47" s="1595">
        <f>'41'!M68+'42'!M69</f>
        <v>0</v>
      </c>
      <c r="N47" s="1572">
        <f t="shared" si="3"/>
        <v>0</v>
      </c>
    </row>
    <row r="48" spans="1:14" ht="12.75" customHeight="1">
      <c r="A48" s="553"/>
      <c r="B48" s="605">
        <v>3</v>
      </c>
      <c r="C48" s="108" t="s">
        <v>90</v>
      </c>
      <c r="D48" s="147"/>
      <c r="E48" s="1592">
        <f>'41'!E69+'42'!E70</f>
        <v>0</v>
      </c>
      <c r="F48" s="1593">
        <f>'41'!F69+'42'!F70</f>
        <v>0</v>
      </c>
      <c r="G48" s="1594">
        <f>'41'!G69+'42'!G70</f>
        <v>0</v>
      </c>
      <c r="H48" s="1594">
        <f>'41'!H69+'42'!H70</f>
        <v>0</v>
      </c>
      <c r="I48" s="1594">
        <f>'41'!I69+'42'!I70</f>
        <v>0</v>
      </c>
      <c r="J48" s="1594">
        <f>'41'!J69+'42'!J70</f>
        <v>0</v>
      </c>
      <c r="K48" s="1594">
        <f>'41'!K69+'42'!K70</f>
        <v>0</v>
      </c>
      <c r="L48" s="1593">
        <f>'41'!L69+'42'!L70</f>
        <v>0</v>
      </c>
      <c r="M48" s="1595">
        <f>'41'!M69+'42'!M70</f>
        <v>0</v>
      </c>
      <c r="N48" s="1572">
        <f t="shared" si="3"/>
        <v>0</v>
      </c>
    </row>
    <row r="49" spans="1:14" ht="12.75" customHeight="1">
      <c r="A49" s="553"/>
      <c r="B49" s="605">
        <v>9</v>
      </c>
      <c r="C49" s="134" t="s">
        <v>91</v>
      </c>
      <c r="D49" s="151"/>
      <c r="E49" s="1596">
        <f>'41'!E70+'42'!E71</f>
        <v>0</v>
      </c>
      <c r="F49" s="1597">
        <f>'41'!F70+'42'!F71</f>
        <v>0</v>
      </c>
      <c r="G49" s="1598">
        <f>'41'!G70+'42'!G71</f>
        <v>0</v>
      </c>
      <c r="H49" s="1598">
        <f>'41'!H70+'42'!H71</f>
        <v>0</v>
      </c>
      <c r="I49" s="1598">
        <f>'41'!I70+'42'!I71</f>
        <v>0</v>
      </c>
      <c r="J49" s="1598">
        <f>'41'!J70+'42'!J71</f>
        <v>0</v>
      </c>
      <c r="K49" s="1598">
        <f>'41'!K70+'42'!K71</f>
        <v>0</v>
      </c>
      <c r="L49" s="1597">
        <f>'41'!L70+'42'!L71</f>
        <v>0</v>
      </c>
      <c r="M49" s="1599">
        <f>'41'!M70+'42'!M71</f>
        <v>0</v>
      </c>
      <c r="N49" s="1577">
        <f t="shared" si="3"/>
        <v>0</v>
      </c>
    </row>
    <row r="50" spans="1:14" ht="15" customHeight="1">
      <c r="A50" s="490">
        <v>4347</v>
      </c>
      <c r="B50" s="592" t="s">
        <v>52</v>
      </c>
      <c r="C50" s="554" t="s">
        <v>92</v>
      </c>
      <c r="D50" s="555"/>
      <c r="E50" s="1608">
        <f aca="true" t="shared" si="7" ref="E50:M50">SUM(E46:E49)</f>
        <v>0</v>
      </c>
      <c r="F50" s="1609">
        <f t="shared" si="7"/>
        <v>0</v>
      </c>
      <c r="G50" s="1610">
        <f t="shared" si="7"/>
        <v>0</v>
      </c>
      <c r="H50" s="1610">
        <f t="shared" si="7"/>
        <v>0</v>
      </c>
      <c r="I50" s="1610">
        <f t="shared" si="7"/>
        <v>0</v>
      </c>
      <c r="J50" s="1610">
        <f t="shared" si="7"/>
        <v>0</v>
      </c>
      <c r="K50" s="1610">
        <f t="shared" si="7"/>
        <v>0</v>
      </c>
      <c r="L50" s="1611">
        <f t="shared" si="7"/>
        <v>0</v>
      </c>
      <c r="M50" s="1612">
        <f t="shared" si="7"/>
        <v>0</v>
      </c>
      <c r="N50" s="1548">
        <f t="shared" si="3"/>
        <v>0</v>
      </c>
    </row>
    <row r="51" spans="1:14" ht="12.75" customHeight="1">
      <c r="A51" s="437">
        <v>4348</v>
      </c>
      <c r="B51" s="495">
        <v>1</v>
      </c>
      <c r="C51" s="97" t="s">
        <v>93</v>
      </c>
      <c r="D51" s="150"/>
      <c r="E51" s="1590">
        <f>'41'!E72+'42'!E73</f>
        <v>0</v>
      </c>
      <c r="F51" s="1606">
        <f>'41'!F72+'42'!F73</f>
        <v>0</v>
      </c>
      <c r="G51" s="1607">
        <f>'41'!G72+'42'!G73</f>
        <v>0</v>
      </c>
      <c r="H51" s="1607">
        <f>'41'!H72+'42'!H73</f>
        <v>0</v>
      </c>
      <c r="I51" s="1607">
        <f>'41'!I72+'42'!I73</f>
        <v>0</v>
      </c>
      <c r="J51" s="1607">
        <f>'41'!J72+'42'!J73</f>
        <v>0</v>
      </c>
      <c r="K51" s="1607">
        <f>'41'!K72+'42'!K73</f>
        <v>0</v>
      </c>
      <c r="L51" s="1606">
        <f>'41'!L72+'42'!L73</f>
        <v>0</v>
      </c>
      <c r="M51" s="1591">
        <f>'41'!M72+'42'!M73</f>
        <v>0</v>
      </c>
      <c r="N51" s="1554">
        <f t="shared" si="3"/>
        <v>0</v>
      </c>
    </row>
    <row r="52" spans="1:14" ht="12.75" customHeight="1">
      <c r="A52" s="485"/>
      <c r="B52" s="496">
        <v>2</v>
      </c>
      <c r="C52" s="108" t="s">
        <v>94</v>
      </c>
      <c r="D52" s="147"/>
      <c r="E52" s="1592">
        <f>'41'!E73+'42'!E74</f>
        <v>0</v>
      </c>
      <c r="F52" s="1593">
        <f>'41'!F73+'42'!F74</f>
        <v>0</v>
      </c>
      <c r="G52" s="1594">
        <f>'41'!G73+'42'!G74</f>
        <v>0</v>
      </c>
      <c r="H52" s="1594">
        <f>'41'!H73+'42'!H74</f>
        <v>0</v>
      </c>
      <c r="I52" s="1594">
        <f>'41'!I73+'42'!I74</f>
        <v>0</v>
      </c>
      <c r="J52" s="1594">
        <f>'41'!J73+'42'!J74</f>
        <v>0</v>
      </c>
      <c r="K52" s="1594">
        <f>'41'!K73+'42'!K74</f>
        <v>0</v>
      </c>
      <c r="L52" s="1593">
        <f>'41'!L73+'42'!L74</f>
        <v>0</v>
      </c>
      <c r="M52" s="1595">
        <f>'41'!M73+'42'!M74</f>
        <v>0</v>
      </c>
      <c r="N52" s="1572">
        <f t="shared" si="3"/>
        <v>0</v>
      </c>
    </row>
    <row r="53" spans="1:14" ht="12.75" customHeight="1">
      <c r="A53" s="485"/>
      <c r="B53" s="496">
        <v>3</v>
      </c>
      <c r="C53" s="108" t="s">
        <v>95</v>
      </c>
      <c r="D53" s="147"/>
      <c r="E53" s="1592">
        <f>'41'!E74+'42'!E75</f>
        <v>0</v>
      </c>
      <c r="F53" s="1593">
        <f>'41'!F74+'42'!F75</f>
        <v>0</v>
      </c>
      <c r="G53" s="1594">
        <f>'41'!G74+'42'!G75</f>
        <v>0</v>
      </c>
      <c r="H53" s="1594">
        <f>'41'!H74+'42'!H75</f>
        <v>0</v>
      </c>
      <c r="I53" s="1594">
        <f>'41'!I74+'42'!I75</f>
        <v>0</v>
      </c>
      <c r="J53" s="1594">
        <f>'41'!J74+'42'!J75</f>
        <v>0</v>
      </c>
      <c r="K53" s="1594">
        <f>'41'!K74+'42'!K75</f>
        <v>0</v>
      </c>
      <c r="L53" s="1593">
        <f>'41'!L74+'42'!L75</f>
        <v>0</v>
      </c>
      <c r="M53" s="1595">
        <f>'41'!M74+'42'!M75</f>
        <v>0</v>
      </c>
      <c r="N53" s="1572">
        <f t="shared" si="3"/>
        <v>0</v>
      </c>
    </row>
    <row r="54" spans="1:14" ht="15" customHeight="1">
      <c r="A54" s="490">
        <v>4348</v>
      </c>
      <c r="B54" s="592" t="s">
        <v>52</v>
      </c>
      <c r="C54" s="554" t="s">
        <v>96</v>
      </c>
      <c r="D54" s="556"/>
      <c r="E54" s="1613">
        <f>SUM(E51:E53)</f>
        <v>0</v>
      </c>
      <c r="F54" s="1614">
        <f aca="true" t="shared" si="8" ref="F54:N54">SUM(F51:F53)</f>
        <v>0</v>
      </c>
      <c r="G54" s="1615">
        <f t="shared" si="8"/>
        <v>0</v>
      </c>
      <c r="H54" s="1615">
        <f t="shared" si="8"/>
        <v>0</v>
      </c>
      <c r="I54" s="1615">
        <f t="shared" si="8"/>
        <v>0</v>
      </c>
      <c r="J54" s="1615">
        <f t="shared" si="8"/>
        <v>0</v>
      </c>
      <c r="K54" s="1615">
        <f t="shared" si="8"/>
        <v>0</v>
      </c>
      <c r="L54" s="1616">
        <f t="shared" si="8"/>
        <v>0</v>
      </c>
      <c r="M54" s="1617">
        <f t="shared" si="8"/>
        <v>0</v>
      </c>
      <c r="N54" s="1618">
        <f t="shared" si="8"/>
        <v>0</v>
      </c>
    </row>
    <row r="55" spans="1:14" ht="12.75" customHeight="1">
      <c r="A55" s="494">
        <v>4349</v>
      </c>
      <c r="B55" s="606">
        <v>1</v>
      </c>
      <c r="C55" s="97" t="s">
        <v>97</v>
      </c>
      <c r="D55" s="98"/>
      <c r="E55" s="1590">
        <f>'41'!E76+'42'!E77</f>
        <v>0</v>
      </c>
      <c r="F55" s="1606">
        <f>'41'!F76+'42'!F77</f>
        <v>0</v>
      </c>
      <c r="G55" s="1607">
        <f>'41'!G76+'42'!G77</f>
        <v>0</v>
      </c>
      <c r="H55" s="1607">
        <f>'41'!H76+'42'!H77</f>
        <v>0</v>
      </c>
      <c r="I55" s="1607">
        <f>'41'!I76+'42'!I77</f>
        <v>0</v>
      </c>
      <c r="J55" s="1607">
        <f>'41'!J76+'42'!J77</f>
        <v>0</v>
      </c>
      <c r="K55" s="1607">
        <f>'41'!K76+'42'!K77</f>
        <v>0</v>
      </c>
      <c r="L55" s="1606">
        <f>'41'!L76+'42'!L77</f>
        <v>0</v>
      </c>
      <c r="M55" s="1591">
        <f>'41'!M76+'42'!M77</f>
        <v>0</v>
      </c>
      <c r="N55" s="1554">
        <f>SUM(E55:M55)-H55</f>
        <v>0</v>
      </c>
    </row>
    <row r="56" spans="1:14" ht="12.75" customHeight="1">
      <c r="A56" s="437"/>
      <c r="B56" s="607">
        <v>2</v>
      </c>
      <c r="C56" s="108" t="s">
        <v>98</v>
      </c>
      <c r="D56" s="109"/>
      <c r="E56" s="1592">
        <f>'41'!E77+'42'!E78</f>
        <v>0</v>
      </c>
      <c r="F56" s="1593">
        <f>'41'!F77+'42'!F78</f>
        <v>0</v>
      </c>
      <c r="G56" s="1594">
        <f>'41'!G77+'42'!G78</f>
        <v>0</v>
      </c>
      <c r="H56" s="1594">
        <f>'41'!H77+'42'!H78</f>
        <v>0</v>
      </c>
      <c r="I56" s="1594">
        <f>'41'!I77+'42'!I78</f>
        <v>0</v>
      </c>
      <c r="J56" s="1594">
        <f>'41'!J77+'42'!J78</f>
        <v>0</v>
      </c>
      <c r="K56" s="1594">
        <f>'41'!K77+'42'!K78</f>
        <v>0</v>
      </c>
      <c r="L56" s="1593">
        <f>'41'!L77+'42'!L78</f>
        <v>0</v>
      </c>
      <c r="M56" s="1595">
        <f>'41'!M77+'42'!M78</f>
        <v>0</v>
      </c>
      <c r="N56" s="1572">
        <f>SUM(E56:M56)-H56</f>
        <v>0</v>
      </c>
    </row>
    <row r="57" spans="1:14" ht="12.75" customHeight="1">
      <c r="A57" s="437"/>
      <c r="B57" s="607">
        <v>9</v>
      </c>
      <c r="C57" s="134" t="s">
        <v>146</v>
      </c>
      <c r="D57" s="138"/>
      <c r="E57" s="1592">
        <f>'41'!E78+'42'!E79</f>
        <v>0</v>
      </c>
      <c r="F57" s="1593">
        <f>'41'!F78+'42'!F79</f>
        <v>0</v>
      </c>
      <c r="G57" s="1594">
        <f>'41'!G78+'42'!G79</f>
        <v>0</v>
      </c>
      <c r="H57" s="1594">
        <f>'41'!H78+'42'!H79</f>
        <v>0</v>
      </c>
      <c r="I57" s="1594">
        <f>'41'!I78+'42'!I79</f>
        <v>0</v>
      </c>
      <c r="J57" s="1594">
        <f>'41'!J78+'42'!J79</f>
        <v>0</v>
      </c>
      <c r="K57" s="1594">
        <f>'41'!K78+'42'!K79</f>
        <v>0</v>
      </c>
      <c r="L57" s="1593">
        <f>'41'!L78+'42'!L79</f>
        <v>0</v>
      </c>
      <c r="M57" s="1595">
        <f>'41'!M78+'42'!M79</f>
        <v>0</v>
      </c>
      <c r="N57" s="1572">
        <f>SUM(E57:M57)-H57</f>
        <v>0</v>
      </c>
    </row>
    <row r="58" spans="1:14" ht="15" customHeight="1">
      <c r="A58" s="490">
        <v>4349</v>
      </c>
      <c r="B58" s="593" t="s">
        <v>52</v>
      </c>
      <c r="C58" s="557" t="s">
        <v>147</v>
      </c>
      <c r="D58" s="558"/>
      <c r="E58" s="1613">
        <f aca="true" t="shared" si="9" ref="E58:N58">SUM(E55:E57)</f>
        <v>0</v>
      </c>
      <c r="F58" s="1614">
        <f t="shared" si="9"/>
        <v>0</v>
      </c>
      <c r="G58" s="1615">
        <f t="shared" si="9"/>
        <v>0</v>
      </c>
      <c r="H58" s="1615">
        <f t="shared" si="9"/>
        <v>0</v>
      </c>
      <c r="I58" s="1615">
        <f t="shared" si="9"/>
        <v>0</v>
      </c>
      <c r="J58" s="1615">
        <f t="shared" si="9"/>
        <v>0</v>
      </c>
      <c r="K58" s="1615">
        <f t="shared" si="9"/>
        <v>0</v>
      </c>
      <c r="L58" s="1616">
        <f t="shared" si="9"/>
        <v>0</v>
      </c>
      <c r="M58" s="1617">
        <f t="shared" si="9"/>
        <v>0</v>
      </c>
      <c r="N58" s="1618">
        <f t="shared" si="9"/>
        <v>0</v>
      </c>
    </row>
    <row r="59" spans="1:14" ht="12.75" customHeight="1">
      <c r="A59" s="437">
        <v>4351</v>
      </c>
      <c r="B59" s="604">
        <v>1</v>
      </c>
      <c r="C59" s="97" t="s">
        <v>99</v>
      </c>
      <c r="D59" s="150"/>
      <c r="E59" s="1590">
        <f>'41'!E80+'42'!E81</f>
        <v>0</v>
      </c>
      <c r="F59" s="1606">
        <f>'41'!F80+'42'!F81</f>
        <v>0</v>
      </c>
      <c r="G59" s="1607">
        <f>'41'!G80+'42'!G81</f>
        <v>0</v>
      </c>
      <c r="H59" s="1607">
        <f>'41'!H80+'42'!H81</f>
        <v>0</v>
      </c>
      <c r="I59" s="1607">
        <f>'41'!I80+'42'!I81</f>
        <v>0</v>
      </c>
      <c r="J59" s="1607">
        <f>'41'!J80+'42'!J81</f>
        <v>0</v>
      </c>
      <c r="K59" s="1607">
        <f>'41'!K80+'42'!K81</f>
        <v>0</v>
      </c>
      <c r="L59" s="1606">
        <f>'41'!L80+'42'!L81</f>
        <v>0</v>
      </c>
      <c r="M59" s="1591">
        <f>'41'!M80+'42'!M81</f>
        <v>0</v>
      </c>
      <c r="N59" s="1554">
        <f aca="true" t="shared" si="10" ref="N59:N64">SUM(E59:M59)-H59</f>
        <v>0</v>
      </c>
    </row>
    <row r="60" spans="1:14" ht="12.75" customHeight="1">
      <c r="A60" s="485"/>
      <c r="B60" s="605">
        <v>2</v>
      </c>
      <c r="C60" s="108" t="s">
        <v>100</v>
      </c>
      <c r="D60" s="147"/>
      <c r="E60" s="1592">
        <f>'41'!E81+'42'!E82</f>
        <v>0</v>
      </c>
      <c r="F60" s="1593">
        <f>'41'!F81+'42'!F82</f>
        <v>0</v>
      </c>
      <c r="G60" s="1594">
        <f>'41'!G81+'42'!G82</f>
        <v>0</v>
      </c>
      <c r="H60" s="1594">
        <f>'41'!H81+'42'!H82</f>
        <v>0</v>
      </c>
      <c r="I60" s="1594">
        <f>'41'!I81+'42'!I82</f>
        <v>0</v>
      </c>
      <c r="J60" s="1594">
        <f>'41'!J81+'42'!J82</f>
        <v>0</v>
      </c>
      <c r="K60" s="1594">
        <f>'41'!K81+'42'!K82</f>
        <v>0</v>
      </c>
      <c r="L60" s="1593">
        <f>'41'!L81+'42'!L82</f>
        <v>0</v>
      </c>
      <c r="M60" s="1595">
        <f>'41'!M81+'42'!M82</f>
        <v>0</v>
      </c>
      <c r="N60" s="1572">
        <f t="shared" si="10"/>
        <v>0</v>
      </c>
    </row>
    <row r="61" spans="1:14" ht="12.75" customHeight="1">
      <c r="A61" s="485"/>
      <c r="B61" s="605">
        <v>3</v>
      </c>
      <c r="C61" s="108" t="s">
        <v>101</v>
      </c>
      <c r="D61" s="147"/>
      <c r="E61" s="1592">
        <f>'41'!E82+'42'!E83</f>
        <v>0</v>
      </c>
      <c r="F61" s="1593">
        <f>'41'!F82+'42'!F83</f>
        <v>0</v>
      </c>
      <c r="G61" s="1594">
        <f>'41'!G82+'42'!G83</f>
        <v>0</v>
      </c>
      <c r="H61" s="1594">
        <f>'41'!H82+'42'!H83</f>
        <v>0</v>
      </c>
      <c r="I61" s="1594">
        <f>'41'!I82+'42'!I83</f>
        <v>0</v>
      </c>
      <c r="J61" s="1594">
        <f>'41'!J82+'42'!J83</f>
        <v>0</v>
      </c>
      <c r="K61" s="1594">
        <f>'41'!K82+'42'!K83</f>
        <v>0</v>
      </c>
      <c r="L61" s="1593">
        <f>'41'!L82+'42'!L83</f>
        <v>0</v>
      </c>
      <c r="M61" s="1595">
        <f>'41'!M82+'42'!M83</f>
        <v>0</v>
      </c>
      <c r="N61" s="1572">
        <f t="shared" si="10"/>
        <v>0</v>
      </c>
    </row>
    <row r="62" spans="1:14" s="83" customFormat="1" ht="12.75" customHeight="1">
      <c r="A62" s="485"/>
      <c r="B62" s="605">
        <v>4</v>
      </c>
      <c r="C62" s="841" t="s">
        <v>102</v>
      </c>
      <c r="D62" s="147"/>
      <c r="E62" s="1592">
        <f>'41'!E83+'42'!E84</f>
        <v>0</v>
      </c>
      <c r="F62" s="1593">
        <f>'41'!F83+'42'!F84</f>
        <v>0</v>
      </c>
      <c r="G62" s="1594">
        <f>'41'!G83+'42'!G84</f>
        <v>0</v>
      </c>
      <c r="H62" s="1594">
        <f>'41'!H83+'42'!H84</f>
        <v>0</v>
      </c>
      <c r="I62" s="1594">
        <f>'41'!I83+'42'!I84</f>
        <v>0</v>
      </c>
      <c r="J62" s="1594">
        <f>'41'!J83+'42'!J84</f>
        <v>0</v>
      </c>
      <c r="K62" s="1594">
        <f>'41'!K83+'42'!K84</f>
        <v>0</v>
      </c>
      <c r="L62" s="1593">
        <f>'41'!L83+'42'!L84</f>
        <v>0</v>
      </c>
      <c r="M62" s="1595">
        <f>'41'!M83+'42'!M84</f>
        <v>0</v>
      </c>
      <c r="N62" s="1572">
        <f t="shared" si="10"/>
        <v>0</v>
      </c>
    </row>
    <row r="63" spans="1:14" s="83" customFormat="1" ht="12.75" customHeight="1">
      <c r="A63" s="485"/>
      <c r="B63" s="605">
        <v>5</v>
      </c>
      <c r="C63" s="841" t="s">
        <v>103</v>
      </c>
      <c r="D63" s="147"/>
      <c r="E63" s="1619">
        <f>'41'!E84+'42'!E85</f>
        <v>0</v>
      </c>
      <c r="F63" s="1620">
        <f>'41'!F84+'42'!F85</f>
        <v>0</v>
      </c>
      <c r="G63" s="1621">
        <f>'41'!G84+'42'!G85</f>
        <v>0</v>
      </c>
      <c r="H63" s="1621">
        <f>'41'!H84+'42'!H85</f>
        <v>0</v>
      </c>
      <c r="I63" s="1621">
        <f>'41'!I84+'42'!I85</f>
        <v>0</v>
      </c>
      <c r="J63" s="1621">
        <f>'41'!J84+'42'!J85</f>
        <v>0</v>
      </c>
      <c r="K63" s="1621">
        <f>'41'!K84+'42'!K85</f>
        <v>0</v>
      </c>
      <c r="L63" s="1620">
        <f>'41'!L84+'42'!L85</f>
        <v>0</v>
      </c>
      <c r="M63" s="1622">
        <f>'41'!M84+'42'!M85</f>
        <v>0</v>
      </c>
      <c r="N63" s="1623">
        <f t="shared" si="10"/>
        <v>0</v>
      </c>
    </row>
    <row r="64" spans="1:14" s="83" customFormat="1" ht="12.75" customHeight="1">
      <c r="A64" s="485"/>
      <c r="B64" s="605">
        <v>9</v>
      </c>
      <c r="C64" s="134" t="s">
        <v>104</v>
      </c>
      <c r="D64" s="149"/>
      <c r="E64" s="1592">
        <f>'41'!E85+'42'!E86</f>
        <v>0</v>
      </c>
      <c r="F64" s="1593">
        <f>'41'!F85+'42'!F86</f>
        <v>0</v>
      </c>
      <c r="G64" s="1594">
        <f>'41'!G85+'42'!G86</f>
        <v>0</v>
      </c>
      <c r="H64" s="1594">
        <f>'41'!H85+'42'!H86</f>
        <v>0</v>
      </c>
      <c r="I64" s="1594">
        <f>'41'!I85+'42'!I86</f>
        <v>0</v>
      </c>
      <c r="J64" s="1594">
        <f>'41'!J85+'42'!J86</f>
        <v>0</v>
      </c>
      <c r="K64" s="1594">
        <f>'41'!K85+'42'!K86</f>
        <v>0</v>
      </c>
      <c r="L64" s="1593">
        <f>'41'!L85+'42'!L86</f>
        <v>0</v>
      </c>
      <c r="M64" s="1595">
        <f>'41'!M85+'42'!M86</f>
        <v>0</v>
      </c>
      <c r="N64" s="1572">
        <f t="shared" si="10"/>
        <v>0</v>
      </c>
    </row>
    <row r="65" spans="1:14" s="83" customFormat="1" ht="15" customHeight="1">
      <c r="A65" s="490">
        <v>4351</v>
      </c>
      <c r="B65" s="592" t="s">
        <v>52</v>
      </c>
      <c r="C65" s="557" t="s">
        <v>105</v>
      </c>
      <c r="D65" s="577"/>
      <c r="E65" s="1613">
        <f>SUM(E59:E64)</f>
        <v>0</v>
      </c>
      <c r="F65" s="1614">
        <f aca="true" t="shared" si="11" ref="F65:N65">SUM(F59:F64)</f>
        <v>0</v>
      </c>
      <c r="G65" s="1615">
        <f t="shared" si="11"/>
        <v>0</v>
      </c>
      <c r="H65" s="1615">
        <f t="shared" si="11"/>
        <v>0</v>
      </c>
      <c r="I65" s="1615">
        <f t="shared" si="11"/>
        <v>0</v>
      </c>
      <c r="J65" s="1615">
        <f t="shared" si="11"/>
        <v>0</v>
      </c>
      <c r="K65" s="1615">
        <f t="shared" si="11"/>
        <v>0</v>
      </c>
      <c r="L65" s="1616">
        <f t="shared" si="11"/>
        <v>0</v>
      </c>
      <c r="M65" s="1617">
        <f t="shared" si="11"/>
        <v>0</v>
      </c>
      <c r="N65" s="1618">
        <f t="shared" si="11"/>
        <v>0</v>
      </c>
    </row>
    <row r="66" spans="1:14" s="83" customFormat="1" ht="12.75" customHeight="1">
      <c r="A66" s="437">
        <v>4352</v>
      </c>
      <c r="B66" s="608">
        <v>1</v>
      </c>
      <c r="C66" s="97" t="s">
        <v>106</v>
      </c>
      <c r="D66" s="150"/>
      <c r="E66" s="1590">
        <f>'41'!E87+'42'!E88</f>
        <v>0</v>
      </c>
      <c r="F66" s="1606">
        <f>'41'!F87+'42'!F88</f>
        <v>0</v>
      </c>
      <c r="G66" s="1607">
        <f>'41'!G87+'42'!G88</f>
        <v>0</v>
      </c>
      <c r="H66" s="1607">
        <f>'41'!H87+'42'!H88</f>
        <v>0</v>
      </c>
      <c r="I66" s="1607">
        <f>'41'!I87+'42'!I88</f>
        <v>0</v>
      </c>
      <c r="J66" s="1607">
        <f>'41'!J87+'42'!J88</f>
        <v>0</v>
      </c>
      <c r="K66" s="1607">
        <f>'41'!K87+'42'!K88</f>
        <v>0</v>
      </c>
      <c r="L66" s="1606">
        <f>'41'!L87+'42'!L88</f>
        <v>0</v>
      </c>
      <c r="M66" s="1591">
        <f>'41'!M87+'42'!M88</f>
        <v>0</v>
      </c>
      <c r="N66" s="1554">
        <f>SUM(E66:M66)-H66</f>
        <v>0</v>
      </c>
    </row>
    <row r="67" spans="1:14" s="83" customFormat="1" ht="12.75" customHeight="1">
      <c r="A67" s="485"/>
      <c r="B67" s="609">
        <v>9</v>
      </c>
      <c r="C67" s="118" t="s">
        <v>107</v>
      </c>
      <c r="D67" s="149"/>
      <c r="E67" s="1592">
        <f>'41'!E88+'42'!E89</f>
        <v>0</v>
      </c>
      <c r="F67" s="1593">
        <f>'41'!F88+'42'!F89</f>
        <v>0</v>
      </c>
      <c r="G67" s="1594">
        <f>'41'!G88+'42'!G89</f>
        <v>0</v>
      </c>
      <c r="H67" s="1594">
        <f>'41'!H88+'42'!H89</f>
        <v>0</v>
      </c>
      <c r="I67" s="1594">
        <f>'41'!I88+'42'!I89</f>
        <v>0</v>
      </c>
      <c r="J67" s="1594">
        <f>'41'!J88+'42'!J89</f>
        <v>0</v>
      </c>
      <c r="K67" s="1594">
        <f>'41'!K88+'42'!K89</f>
        <v>0</v>
      </c>
      <c r="L67" s="1593">
        <f>'41'!L88+'42'!L89</f>
        <v>0</v>
      </c>
      <c r="M67" s="1595">
        <f>'41'!M88+'42'!M89</f>
        <v>0</v>
      </c>
      <c r="N67" s="1572">
        <f>SUM(E67:M67)-H67</f>
        <v>0</v>
      </c>
    </row>
    <row r="68" spans="1:14" s="83" customFormat="1" ht="15" customHeight="1">
      <c r="A68" s="490">
        <v>4352</v>
      </c>
      <c r="B68" s="593" t="s">
        <v>52</v>
      </c>
      <c r="C68" s="554" t="s">
        <v>108</v>
      </c>
      <c r="D68" s="555"/>
      <c r="E68" s="1613">
        <f>SUM(E66:E67)</f>
        <v>0</v>
      </c>
      <c r="F68" s="1614">
        <f aca="true" t="shared" si="12" ref="F68:N68">SUM(F66:F67)</f>
        <v>0</v>
      </c>
      <c r="G68" s="1615">
        <f t="shared" si="12"/>
        <v>0</v>
      </c>
      <c r="H68" s="1615">
        <f t="shared" si="12"/>
        <v>0</v>
      </c>
      <c r="I68" s="1615">
        <f t="shared" si="12"/>
        <v>0</v>
      </c>
      <c r="J68" s="1615">
        <f t="shared" si="12"/>
        <v>0</v>
      </c>
      <c r="K68" s="1615">
        <f t="shared" si="12"/>
        <v>0</v>
      </c>
      <c r="L68" s="1616">
        <f t="shared" si="12"/>
        <v>0</v>
      </c>
      <c r="M68" s="1617">
        <f t="shared" si="12"/>
        <v>0</v>
      </c>
      <c r="N68" s="1618">
        <f t="shared" si="12"/>
        <v>0</v>
      </c>
    </row>
    <row r="69" spans="1:14" s="83" customFormat="1" ht="15" customHeight="1" thickBot="1">
      <c r="A69" s="438">
        <v>4359</v>
      </c>
      <c r="B69" s="536"/>
      <c r="C69" s="127" t="s">
        <v>109</v>
      </c>
      <c r="D69" s="145"/>
      <c r="E69" s="1549">
        <f>'41'!E90+'42'!E91</f>
        <v>0</v>
      </c>
      <c r="F69" s="1503">
        <f>'41'!F90+'42'!F91</f>
        <v>0</v>
      </c>
      <c r="G69" s="1504">
        <f>'41'!G90+'42'!G91</f>
        <v>0</v>
      </c>
      <c r="H69" s="1504">
        <f>'41'!H90+'42'!H91</f>
        <v>0</v>
      </c>
      <c r="I69" s="1504">
        <f>'41'!I90+'42'!I91</f>
        <v>0</v>
      </c>
      <c r="J69" s="1504">
        <f>'41'!J90+'42'!J91</f>
        <v>0</v>
      </c>
      <c r="K69" s="1504">
        <f>'41'!K90+'42'!K91</f>
        <v>0</v>
      </c>
      <c r="L69" s="1502">
        <f>'41'!L90+'42'!L91</f>
        <v>0</v>
      </c>
      <c r="M69" s="1503">
        <f>'41'!M90+'42'!M91</f>
        <v>0</v>
      </c>
      <c r="N69" s="1548">
        <f>SUM(E69:M69)-H69</f>
        <v>0</v>
      </c>
    </row>
    <row r="70" spans="1:14" ht="16.5" thickBot="1">
      <c r="A70" s="439">
        <v>439</v>
      </c>
      <c r="B70" s="510" t="s">
        <v>52</v>
      </c>
      <c r="C70" s="220" t="s">
        <v>200</v>
      </c>
      <c r="D70" s="221"/>
      <c r="E70" s="1624">
        <f aca="true" t="shared" si="13" ref="E70:M70">SUM(E69,E68,E65,E58,E54,E50,E45,E40,E35,E30,E27,E26)</f>
        <v>0</v>
      </c>
      <c r="F70" s="1625">
        <f t="shared" si="13"/>
        <v>37.324</v>
      </c>
      <c r="G70" s="1626">
        <f t="shared" si="13"/>
        <v>1894.815</v>
      </c>
      <c r="H70" s="1626">
        <f t="shared" si="13"/>
        <v>0</v>
      </c>
      <c r="I70" s="1626">
        <f t="shared" si="13"/>
        <v>1470.5040000000001</v>
      </c>
      <c r="J70" s="1626">
        <f t="shared" si="13"/>
        <v>2562.899</v>
      </c>
      <c r="K70" s="1626">
        <f t="shared" si="13"/>
        <v>3231.115</v>
      </c>
      <c r="L70" s="1627">
        <f t="shared" si="13"/>
        <v>3112.034</v>
      </c>
      <c r="M70" s="1625">
        <f t="shared" si="13"/>
        <v>11272.903</v>
      </c>
      <c r="N70" s="1628">
        <f>SUM(E70:M70)-H69</f>
        <v>23581.593999999997</v>
      </c>
    </row>
    <row r="71" spans="1:14" ht="30" customHeight="1">
      <c r="A71" s="489"/>
      <c r="B71" s="489"/>
      <c r="E71" s="206">
        <f aca="true" t="shared" si="14" ref="E71:N71">IF(E70&lt;&gt;E24,"Chyba bilance","")</f>
      </c>
      <c r="F71" s="206">
        <f t="shared" si="14"/>
      </c>
      <c r="G71" s="206">
        <f t="shared" si="14"/>
      </c>
      <c r="H71" s="206">
        <f t="shared" si="14"/>
      </c>
      <c r="I71" s="206">
        <f t="shared" si="14"/>
      </c>
      <c r="J71" s="206">
        <f t="shared" si="14"/>
      </c>
      <c r="K71" s="206">
        <f t="shared" si="14"/>
      </c>
      <c r="L71" s="206">
        <f t="shared" si="14"/>
      </c>
      <c r="M71" s="206">
        <f t="shared" si="14"/>
      </c>
      <c r="N71" s="206">
        <f t="shared" si="14"/>
      </c>
    </row>
    <row r="72" spans="1:14" ht="15.75">
      <c r="A72" s="489"/>
      <c r="B72" s="489"/>
      <c r="N72" s="213"/>
    </row>
    <row r="73" spans="1:14" ht="15.75">
      <c r="A73" s="489"/>
      <c r="B73" s="489"/>
      <c r="N73" s="213"/>
    </row>
    <row r="74" spans="1:2" ht="15.75">
      <c r="A74" s="489"/>
      <c r="B74" s="489"/>
    </row>
    <row r="75" spans="1:2" ht="15.75">
      <c r="A75" s="489"/>
      <c r="B75" s="489"/>
    </row>
    <row r="76" spans="1:2" ht="15.75">
      <c r="A76" s="489"/>
      <c r="B76" s="489"/>
    </row>
    <row r="77" spans="1:2" ht="15.75">
      <c r="A77" s="489"/>
      <c r="B77" s="489"/>
    </row>
    <row r="78" spans="1:2" ht="15.75">
      <c r="A78" s="489"/>
      <c r="B78" s="489"/>
    </row>
    <row r="79" spans="1:2" ht="15.75">
      <c r="A79" s="489"/>
      <c r="B79" s="489"/>
    </row>
    <row r="80" spans="1:2" ht="15.75">
      <c r="A80" s="489"/>
      <c r="B80" s="489"/>
    </row>
    <row r="81" spans="1:2" ht="15.75">
      <c r="A81" s="489"/>
      <c r="B81" s="489"/>
    </row>
    <row r="82" spans="1:2" ht="15.75">
      <c r="A82" s="489"/>
      <c r="B82" s="489"/>
    </row>
    <row r="83" spans="1:2" ht="15.75">
      <c r="A83" s="489"/>
      <c r="B83" s="489"/>
    </row>
    <row r="84" spans="1:2" ht="15.75">
      <c r="A84" s="489"/>
      <c r="B84" s="489"/>
    </row>
    <row r="85" spans="1:2" ht="15.75">
      <c r="A85" s="489"/>
      <c r="B85" s="489"/>
    </row>
    <row r="86" spans="1:2" ht="15.75">
      <c r="A86" s="489"/>
      <c r="B86" s="489"/>
    </row>
    <row r="87" spans="1:2" ht="15.75">
      <c r="A87" s="489"/>
      <c r="B87" s="489"/>
    </row>
    <row r="88" spans="1:2" ht="15.75">
      <c r="A88" s="489"/>
      <c r="B88" s="489"/>
    </row>
    <row r="89" spans="1:2" ht="15.75">
      <c r="A89" s="489"/>
      <c r="B89" s="489"/>
    </row>
    <row r="90" spans="1:2" ht="15.75">
      <c r="A90" s="489"/>
      <c r="B90" s="489"/>
    </row>
    <row r="91" spans="1:2" ht="15.75">
      <c r="A91" s="489"/>
      <c r="B91" s="489"/>
    </row>
    <row r="92" spans="1:2" ht="15.75">
      <c r="A92" s="489"/>
      <c r="B92" s="489"/>
    </row>
    <row r="93" spans="1:2" ht="15.75">
      <c r="A93" s="489"/>
      <c r="B93" s="489"/>
    </row>
    <row r="94" spans="1:2" ht="15.75">
      <c r="A94" s="489"/>
      <c r="B94" s="489"/>
    </row>
    <row r="95" spans="1:2" ht="15.75">
      <c r="A95" s="489"/>
      <c r="B95" s="489"/>
    </row>
    <row r="96" spans="1:2" ht="15.75">
      <c r="A96" s="489"/>
      <c r="B96" s="489"/>
    </row>
    <row r="97" spans="1:2" ht="15.75">
      <c r="A97" s="489"/>
      <c r="B97" s="489"/>
    </row>
    <row r="98" spans="1:2" ht="15.75">
      <c r="A98" s="489"/>
      <c r="B98" s="489"/>
    </row>
    <row r="99" spans="1:2" ht="15.75">
      <c r="A99" s="489"/>
      <c r="B99" s="489"/>
    </row>
    <row r="100" spans="1:2" ht="15.75">
      <c r="A100" s="489"/>
      <c r="B100" s="489"/>
    </row>
    <row r="101" spans="1:2" ht="15.75">
      <c r="A101" s="489"/>
      <c r="B101" s="489"/>
    </row>
    <row r="102" spans="1:2" ht="15.75">
      <c r="A102" s="489"/>
      <c r="B102" s="489"/>
    </row>
    <row r="103" spans="1:2" ht="15.75">
      <c r="A103" s="489"/>
      <c r="B103" s="489"/>
    </row>
    <row r="104" spans="1:2" ht="15.75">
      <c r="A104" s="489"/>
      <c r="B104" s="489"/>
    </row>
    <row r="105" spans="1:2" ht="15.75">
      <c r="A105" s="489"/>
      <c r="B105" s="489"/>
    </row>
    <row r="106" spans="1:2" ht="15.75">
      <c r="A106" s="489"/>
      <c r="B106" s="489"/>
    </row>
    <row r="107" spans="1:2" ht="15.75">
      <c r="A107" s="489"/>
      <c r="B107" s="489"/>
    </row>
    <row r="108" spans="1:2" ht="15.75">
      <c r="A108" s="489"/>
      <c r="B108" s="489"/>
    </row>
    <row r="109" spans="1:2" ht="15.75">
      <c r="A109" s="489"/>
      <c r="B109" s="489"/>
    </row>
    <row r="110" spans="1:2" ht="15.75">
      <c r="A110" s="489"/>
      <c r="B110" s="489"/>
    </row>
    <row r="111" spans="1:2" ht="15.75">
      <c r="A111" s="489"/>
      <c r="B111" s="489"/>
    </row>
  </sheetData>
  <mergeCells count="4">
    <mergeCell ref="M1:N1"/>
    <mergeCell ref="A1:C1"/>
    <mergeCell ref="A2:N2"/>
    <mergeCell ref="D1:L1"/>
  </mergeCells>
  <printOptions horizontalCentered="1" verticalCentered="1"/>
  <pageMargins left="0.66" right="0.2755905511811024" top="0.84" bottom="0.32" header="0.2362204724409449" footer="0"/>
  <pageSetup horizontalDpi="300" verticalDpi="300" orientation="portrait" paperSize="9" scale="70" r:id="rId3"/>
  <headerFooter alignWithMargins="0">
    <oddHeader>&amp;RPříloha č.4 k doplňku programu 207 860 č.j. 10116-50/2005-2144
Počet listů:1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 transitionEvaluation="1" transitionEntry="1"/>
  <dimension ref="A1:AX78"/>
  <sheetViews>
    <sheetView showGridLines="0" showZeros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17" sqref="D17"/>
    </sheetView>
  </sheetViews>
  <sheetFormatPr defaultColWidth="10.75390625" defaultRowHeight="12.75"/>
  <cols>
    <col min="1" max="1" width="5.75390625" style="154" customWidth="1"/>
    <col min="2" max="2" width="2.25390625" style="154" customWidth="1"/>
    <col min="3" max="3" width="15.125" style="154" customWidth="1"/>
    <col min="4" max="4" width="30.75390625" style="154" customWidth="1"/>
    <col min="5" max="5" width="5.75390625" style="154" customWidth="1"/>
    <col min="6" max="8" width="7.75390625" style="154" customWidth="1"/>
    <col min="9" max="9" width="7.75390625" style="154" hidden="1" customWidth="1"/>
    <col min="10" max="14" width="7.75390625" style="154" customWidth="1"/>
    <col min="15" max="15" width="9.75390625" style="199" customWidth="1"/>
    <col min="16" max="49" width="7.75390625" style="154" customWidth="1"/>
    <col min="50" max="16384" width="10.75390625" style="154" customWidth="1"/>
  </cols>
  <sheetData>
    <row r="1" spans="1:15" s="153" customFormat="1" ht="24.75" customHeight="1">
      <c r="A1" s="1801" t="s">
        <v>1</v>
      </c>
      <c r="B1" s="1802"/>
      <c r="C1" s="1803"/>
      <c r="D1" s="1814" t="s">
        <v>388</v>
      </c>
      <c r="E1" s="1815"/>
      <c r="F1" s="1815"/>
      <c r="G1" s="1815"/>
      <c r="H1" s="1815"/>
      <c r="I1" s="1815"/>
      <c r="J1" s="1815"/>
      <c r="K1" s="1815"/>
      <c r="L1" s="1815"/>
      <c r="M1" s="1816"/>
      <c r="N1" s="1804" t="s">
        <v>162</v>
      </c>
      <c r="O1" s="1805"/>
    </row>
    <row r="2" spans="1:15" ht="19.5" customHeight="1">
      <c r="A2" s="1806" t="str">
        <f>'40'!A5:E5</f>
        <v>Pořízení a zabezpečení provozu nadzvukových letadel</v>
      </c>
      <c r="B2" s="1807"/>
      <c r="C2" s="1807"/>
      <c r="D2" s="1807"/>
      <c r="E2" s="1807"/>
      <c r="F2" s="1807"/>
      <c r="G2" s="1807"/>
      <c r="H2" s="1807"/>
      <c r="I2" s="1807"/>
      <c r="J2" s="1807"/>
      <c r="K2" s="1807"/>
      <c r="L2" s="1807"/>
      <c r="M2" s="1807"/>
      <c r="N2" s="1807"/>
      <c r="O2" s="1808"/>
    </row>
    <row r="3" spans="1:15" ht="9.75" customHeight="1" thickBot="1">
      <c r="A3" s="561"/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6.5" customHeight="1" thickBot="1" thickTop="1">
      <c r="A4" s="522" t="s">
        <v>213</v>
      </c>
      <c r="B4" s="523"/>
      <c r="C4" s="524">
        <f>'40'!H3</f>
        <v>207860</v>
      </c>
      <c r="D4" s="1809" t="s">
        <v>214</v>
      </c>
      <c r="E4" s="1810"/>
      <c r="F4" s="521" t="s">
        <v>41</v>
      </c>
      <c r="G4" s="526" t="s">
        <v>39</v>
      </c>
      <c r="H4" s="436"/>
      <c r="I4" s="563" t="s">
        <v>39</v>
      </c>
      <c r="J4" s="515" t="s">
        <v>40</v>
      </c>
      <c r="K4" s="516"/>
      <c r="L4" s="516"/>
      <c r="M4" s="517"/>
      <c r="N4" s="521" t="s">
        <v>42</v>
      </c>
      <c r="O4" s="85" t="s">
        <v>215</v>
      </c>
    </row>
    <row r="5" spans="1:15" ht="15.75" customHeight="1" thickBot="1">
      <c r="A5" s="518" t="s">
        <v>44</v>
      </c>
      <c r="B5" s="519"/>
      <c r="C5" s="1811" t="s">
        <v>45</v>
      </c>
      <c r="D5" s="1812"/>
      <c r="E5" s="1813"/>
      <c r="F5" s="88">
        <f>H5-2</f>
        <v>2003</v>
      </c>
      <c r="G5" s="89">
        <f>H5-1</f>
        <v>2004</v>
      </c>
      <c r="H5" s="1007">
        <f>'41'!G5</f>
        <v>2005</v>
      </c>
      <c r="I5" s="1006" t="str">
        <f>N1</f>
        <v>P 44</v>
      </c>
      <c r="J5" s="90">
        <f>H5+1</f>
        <v>2006</v>
      </c>
      <c r="K5" s="90">
        <f>H5+2</f>
        <v>2007</v>
      </c>
      <c r="L5" s="90">
        <f>H5+3</f>
        <v>2008</v>
      </c>
      <c r="M5" s="90">
        <f>H5+4</f>
        <v>2009</v>
      </c>
      <c r="N5" s="90">
        <f>H5+5</f>
        <v>2010</v>
      </c>
      <c r="O5" s="91" t="s">
        <v>46</v>
      </c>
    </row>
    <row r="6" spans="1:15" ht="9.75" customHeight="1" thickBot="1" thickTop="1">
      <c r="A6" s="155"/>
      <c r="B6" s="155"/>
      <c r="C6" s="155"/>
      <c r="D6" s="155"/>
      <c r="E6" s="155"/>
      <c r="F6" s="228"/>
      <c r="G6" s="157"/>
      <c r="H6" s="157"/>
      <c r="I6" s="158"/>
      <c r="J6" s="157"/>
      <c r="K6" s="157"/>
      <c r="L6" s="157"/>
      <c r="M6" s="157"/>
      <c r="N6" s="157"/>
      <c r="O6" s="159"/>
    </row>
    <row r="7" spans="1:15" ht="16.5" customHeight="1">
      <c r="A7" s="491">
        <v>442</v>
      </c>
      <c r="B7" s="492" t="s">
        <v>52</v>
      </c>
      <c r="C7" s="227" t="s">
        <v>156</v>
      </c>
      <c r="D7" s="246"/>
      <c r="E7" s="246"/>
      <c r="F7" s="298">
        <f>'43'!E16</f>
        <v>0</v>
      </c>
      <c r="G7" s="299">
        <f>'43'!F16</f>
        <v>37.324</v>
      </c>
      <c r="H7" s="300">
        <f>'43'!G16</f>
        <v>1811.673</v>
      </c>
      <c r="I7" s="300">
        <f>'43'!H16</f>
        <v>0</v>
      </c>
      <c r="J7" s="300">
        <f>'43'!I16</f>
        <v>1429.451</v>
      </c>
      <c r="K7" s="300">
        <f>'43'!J16</f>
        <v>2459.215</v>
      </c>
      <c r="L7" s="300">
        <f>'43'!K16</f>
        <v>3085.325</v>
      </c>
      <c r="M7" s="299">
        <f>'43'!L16</f>
        <v>2966.2450000000003</v>
      </c>
      <c r="N7" s="301">
        <f>'43'!M16</f>
        <v>10758.166</v>
      </c>
      <c r="O7" s="302">
        <f>SUM(F7:N7)-I7</f>
        <v>22547.399</v>
      </c>
    </row>
    <row r="8" spans="1:15" ht="15" customHeight="1">
      <c r="A8" s="482">
        <v>4430</v>
      </c>
      <c r="B8" s="483"/>
      <c r="C8" s="207" t="s">
        <v>79</v>
      </c>
      <c r="D8" s="247"/>
      <c r="E8" s="247"/>
      <c r="F8" s="303">
        <f>'43'!E17</f>
        <v>0</v>
      </c>
      <c r="G8" s="304">
        <f>'43'!F17</f>
        <v>0</v>
      </c>
      <c r="H8" s="305">
        <f>'43'!G17</f>
        <v>0</v>
      </c>
      <c r="I8" s="305">
        <f>'43'!H17</f>
        <v>0</v>
      </c>
      <c r="J8" s="305">
        <f>'43'!I17</f>
        <v>0</v>
      </c>
      <c r="K8" s="305">
        <f>'43'!J17</f>
        <v>0</v>
      </c>
      <c r="L8" s="305">
        <f>'43'!K17</f>
        <v>0</v>
      </c>
      <c r="M8" s="304">
        <f>'43'!L17</f>
        <v>0</v>
      </c>
      <c r="N8" s="306">
        <f>'43'!M17</f>
        <v>0</v>
      </c>
      <c r="O8" s="274">
        <f>SUM(F8:N8)-I8</f>
        <v>0</v>
      </c>
    </row>
    <row r="9" spans="1:15" ht="15" customHeight="1">
      <c r="A9" s="472">
        <v>4431</v>
      </c>
      <c r="B9" s="484"/>
      <c r="C9" s="170" t="s">
        <v>80</v>
      </c>
      <c r="D9" s="248"/>
      <c r="E9" s="248"/>
      <c r="F9" s="298">
        <f>'43'!E18</f>
        <v>0</v>
      </c>
      <c r="G9" s="299">
        <f>'43'!F18</f>
        <v>0</v>
      </c>
      <c r="H9" s="300">
        <f>'43'!G18</f>
        <v>0</v>
      </c>
      <c r="I9" s="300">
        <f>'43'!H18</f>
        <v>0</v>
      </c>
      <c r="J9" s="300">
        <f>'43'!I18</f>
        <v>0</v>
      </c>
      <c r="K9" s="300">
        <f>'43'!J18</f>
        <v>0</v>
      </c>
      <c r="L9" s="300">
        <f>'43'!K18</f>
        <v>0</v>
      </c>
      <c r="M9" s="299">
        <f>'43'!L18</f>
        <v>0</v>
      </c>
      <c r="N9" s="301">
        <f>'43'!M18</f>
        <v>0</v>
      </c>
      <c r="O9" s="275">
        <f>SUM(F9:N9)-I8</f>
        <v>0</v>
      </c>
    </row>
    <row r="10" spans="1:15" ht="15" customHeight="1" thickBot="1">
      <c r="A10" s="472">
        <v>4339</v>
      </c>
      <c r="B10" s="478" t="s">
        <v>180</v>
      </c>
      <c r="C10" s="195" t="s">
        <v>178</v>
      </c>
      <c r="D10" s="179"/>
      <c r="E10" s="179"/>
      <c r="F10" s="276">
        <f>'43'!E19+'43'!E23</f>
        <v>0</v>
      </c>
      <c r="G10" s="307">
        <f>'43'!F19+'43'!F23</f>
        <v>0</v>
      </c>
      <c r="H10" s="277">
        <f>'43'!G19+'43'!G23</f>
        <v>83.142</v>
      </c>
      <c r="I10" s="277">
        <f>'43'!H19+'43'!H23</f>
        <v>0</v>
      </c>
      <c r="J10" s="277">
        <f>'43'!I19+'43'!I23</f>
        <v>41.053</v>
      </c>
      <c r="K10" s="277">
        <f>'43'!J19+'43'!J23</f>
        <v>103.684</v>
      </c>
      <c r="L10" s="277">
        <f>'43'!K19+'43'!K23</f>
        <v>145.79</v>
      </c>
      <c r="M10" s="307">
        <f>'43'!L19+'43'!L23</f>
        <v>145.789</v>
      </c>
      <c r="N10" s="308">
        <f>'43'!M19+'43'!M23</f>
        <v>514.737</v>
      </c>
      <c r="O10" s="275">
        <f>SUM(F10:N10)-I10</f>
        <v>1034.195</v>
      </c>
    </row>
    <row r="11" spans="1:15" ht="18" customHeight="1" thickBot="1">
      <c r="A11" s="480">
        <v>433</v>
      </c>
      <c r="B11" s="481" t="s">
        <v>52</v>
      </c>
      <c r="C11" s="224" t="s">
        <v>160</v>
      </c>
      <c r="D11" s="249"/>
      <c r="E11" s="249"/>
      <c r="F11" s="278">
        <f aca="true" t="shared" si="0" ref="F11:N11">SUM(F7:F10)</f>
        <v>0</v>
      </c>
      <c r="G11" s="309">
        <f t="shared" si="0"/>
        <v>37.324</v>
      </c>
      <c r="H11" s="279">
        <f t="shared" si="0"/>
        <v>1894.815</v>
      </c>
      <c r="I11" s="279">
        <f t="shared" si="0"/>
        <v>0</v>
      </c>
      <c r="J11" s="279">
        <f t="shared" si="0"/>
        <v>1470.504</v>
      </c>
      <c r="K11" s="279">
        <f t="shared" si="0"/>
        <v>2562.8990000000003</v>
      </c>
      <c r="L11" s="279">
        <f t="shared" si="0"/>
        <v>3231.115</v>
      </c>
      <c r="M11" s="309">
        <f t="shared" si="0"/>
        <v>3112.0340000000006</v>
      </c>
      <c r="N11" s="310">
        <f t="shared" si="0"/>
        <v>11272.902999999998</v>
      </c>
      <c r="O11" s="273">
        <f>SUM(F11:N11)-I10</f>
        <v>23581.593999999997</v>
      </c>
    </row>
    <row r="12" spans="1:15" ht="4.5" customHeight="1">
      <c r="A12" s="478"/>
      <c r="B12" s="478"/>
      <c r="C12" s="197"/>
      <c r="D12" s="197"/>
      <c r="E12" s="197"/>
      <c r="F12" s="280"/>
      <c r="G12" s="280"/>
      <c r="H12" s="280"/>
      <c r="I12" s="311"/>
      <c r="J12" s="280"/>
      <c r="K12" s="280"/>
      <c r="L12" s="280"/>
      <c r="M12" s="280"/>
      <c r="N12" s="280"/>
      <c r="O12" s="281">
        <f>SUM(F12:N12)-I11</f>
        <v>0</v>
      </c>
    </row>
    <row r="13" spans="1:24" ht="15" customHeight="1">
      <c r="A13" s="472">
        <v>4443</v>
      </c>
      <c r="B13" s="478" t="s">
        <v>52</v>
      </c>
      <c r="C13" s="441" t="s">
        <v>145</v>
      </c>
      <c r="D13" s="260"/>
      <c r="E13" s="261"/>
      <c r="F13" s="284">
        <f>'43'!E30</f>
        <v>0</v>
      </c>
      <c r="G13" s="312">
        <f>'43'!F30</f>
        <v>0</v>
      </c>
      <c r="H13" s="313">
        <f>'43'!G30</f>
        <v>0</v>
      </c>
      <c r="I13" s="313">
        <f>'43'!H30</f>
        <v>0</v>
      </c>
      <c r="J13" s="313">
        <f>'43'!I30</f>
        <v>0</v>
      </c>
      <c r="K13" s="313">
        <f>'43'!J30</f>
        <v>0</v>
      </c>
      <c r="L13" s="313">
        <f>'43'!K30</f>
        <v>0</v>
      </c>
      <c r="M13" s="314">
        <f>'43'!L30</f>
        <v>0</v>
      </c>
      <c r="N13" s="315">
        <f>'43'!M30</f>
        <v>0</v>
      </c>
      <c r="O13" s="282">
        <f aca="true" t="shared" si="1" ref="O13:O38">SUM(F13:N13)-I13</f>
        <v>0</v>
      </c>
      <c r="P13" s="198"/>
      <c r="Q13" s="198"/>
      <c r="R13" s="198"/>
      <c r="S13" s="198"/>
      <c r="T13" s="198"/>
      <c r="U13" s="198"/>
      <c r="V13" s="198"/>
      <c r="W13" s="198"/>
      <c r="X13" s="198"/>
    </row>
    <row r="14" spans="1:24" ht="12.75" customHeight="1">
      <c r="A14" s="473">
        <v>4444</v>
      </c>
      <c r="B14" s="456">
        <v>1</v>
      </c>
      <c r="C14" s="146" t="s">
        <v>168</v>
      </c>
      <c r="D14" s="250"/>
      <c r="E14" s="147"/>
      <c r="F14" s="316">
        <f>'43'!E31</f>
        <v>0</v>
      </c>
      <c r="G14" s="317">
        <f>'43'!F31</f>
        <v>0</v>
      </c>
      <c r="H14" s="286">
        <f>'43'!G31</f>
        <v>0</v>
      </c>
      <c r="I14" s="286">
        <f>'43'!H31</f>
        <v>0</v>
      </c>
      <c r="J14" s="286">
        <f>'43'!I31</f>
        <v>0</v>
      </c>
      <c r="K14" s="286">
        <f>'43'!J31</f>
        <v>0</v>
      </c>
      <c r="L14" s="286">
        <f>'43'!K31</f>
        <v>0</v>
      </c>
      <c r="M14" s="285">
        <f>'43'!L31</f>
        <v>0</v>
      </c>
      <c r="N14" s="318">
        <f>'43'!M31</f>
        <v>0</v>
      </c>
      <c r="O14" s="287">
        <f t="shared" si="1"/>
        <v>0</v>
      </c>
      <c r="P14" s="198"/>
      <c r="Q14" s="198"/>
      <c r="R14" s="198"/>
      <c r="S14" s="198"/>
      <c r="T14" s="198"/>
      <c r="U14" s="198"/>
      <c r="V14" s="198"/>
      <c r="W14" s="198"/>
      <c r="X14" s="198"/>
    </row>
    <row r="15" spans="1:24" ht="12.75" customHeight="1">
      <c r="A15" s="473"/>
      <c r="B15" s="456">
        <v>2</v>
      </c>
      <c r="C15" s="146" t="s">
        <v>164</v>
      </c>
      <c r="D15" s="250"/>
      <c r="E15" s="147"/>
      <c r="F15" s="319">
        <f>'43'!E32</f>
        <v>0</v>
      </c>
      <c r="G15" s="320">
        <f>'43'!F32</f>
        <v>0</v>
      </c>
      <c r="H15" s="289">
        <f>'43'!G32</f>
        <v>0</v>
      </c>
      <c r="I15" s="289">
        <f>'43'!H32</f>
        <v>0</v>
      </c>
      <c r="J15" s="289">
        <f>'43'!I32</f>
        <v>0</v>
      </c>
      <c r="K15" s="289">
        <f>'43'!J32</f>
        <v>0</v>
      </c>
      <c r="L15" s="289">
        <f>'43'!K32</f>
        <v>0</v>
      </c>
      <c r="M15" s="288">
        <f>'43'!L32</f>
        <v>0</v>
      </c>
      <c r="N15" s="321">
        <f>'43'!M32</f>
        <v>0</v>
      </c>
      <c r="O15" s="290">
        <f t="shared" si="1"/>
        <v>0</v>
      </c>
      <c r="P15" s="198"/>
      <c r="Q15" s="198"/>
      <c r="R15" s="198"/>
      <c r="S15" s="198"/>
      <c r="T15" s="198"/>
      <c r="U15" s="198"/>
      <c r="V15" s="198"/>
      <c r="W15" s="198"/>
      <c r="X15" s="198"/>
    </row>
    <row r="16" spans="1:24" ht="12.75" customHeight="1">
      <c r="A16" s="473"/>
      <c r="B16" s="456">
        <v>3</v>
      </c>
      <c r="C16" s="146" t="s">
        <v>166</v>
      </c>
      <c r="D16" s="252"/>
      <c r="E16" s="147"/>
      <c r="F16" s="319">
        <f>'43'!E33</f>
        <v>0</v>
      </c>
      <c r="G16" s="320">
        <f>'43'!F33</f>
        <v>0</v>
      </c>
      <c r="H16" s="289">
        <f>'43'!G33</f>
        <v>0</v>
      </c>
      <c r="I16" s="289">
        <f>'43'!H33</f>
        <v>0</v>
      </c>
      <c r="J16" s="289">
        <f>'43'!I33</f>
        <v>0</v>
      </c>
      <c r="K16" s="289">
        <f>'43'!J33</f>
        <v>0</v>
      </c>
      <c r="L16" s="289">
        <f>'43'!K33</f>
        <v>0</v>
      </c>
      <c r="M16" s="288">
        <f>'43'!L33</f>
        <v>0</v>
      </c>
      <c r="N16" s="321">
        <f>'43'!M33</f>
        <v>0</v>
      </c>
      <c r="O16" s="290">
        <f t="shared" si="1"/>
        <v>0</v>
      </c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12.75" customHeight="1">
      <c r="A17" s="474"/>
      <c r="B17" s="456">
        <v>4</v>
      </c>
      <c r="C17" s="146" t="s">
        <v>165</v>
      </c>
      <c r="D17" s="251"/>
      <c r="E17" s="149"/>
      <c r="F17" s="322">
        <f>'43'!E34</f>
        <v>0</v>
      </c>
      <c r="G17" s="323">
        <f>'43'!F34</f>
        <v>0</v>
      </c>
      <c r="H17" s="292">
        <f>'43'!G34</f>
        <v>0</v>
      </c>
      <c r="I17" s="292">
        <f>'43'!H34</f>
        <v>0</v>
      </c>
      <c r="J17" s="292">
        <f>'43'!I34</f>
        <v>0</v>
      </c>
      <c r="K17" s="292">
        <f>'43'!J34</f>
        <v>0</v>
      </c>
      <c r="L17" s="292">
        <f>'43'!K34</f>
        <v>0</v>
      </c>
      <c r="M17" s="291">
        <f>'43'!L34</f>
        <v>0</v>
      </c>
      <c r="N17" s="324">
        <f>'43'!M34</f>
        <v>0</v>
      </c>
      <c r="O17" s="293">
        <f t="shared" si="1"/>
        <v>0</v>
      </c>
      <c r="P17" s="198"/>
      <c r="Q17" s="198"/>
      <c r="R17" s="198"/>
      <c r="S17" s="198"/>
      <c r="T17" s="198"/>
      <c r="U17" s="198"/>
      <c r="V17" s="198"/>
      <c r="W17" s="198"/>
      <c r="X17" s="198"/>
    </row>
    <row r="18" spans="1:15" ht="15" customHeight="1">
      <c r="A18" s="602">
        <v>4444</v>
      </c>
      <c r="B18" s="587" t="s">
        <v>52</v>
      </c>
      <c r="C18" s="229" t="s">
        <v>163</v>
      </c>
      <c r="D18" s="269"/>
      <c r="E18" s="239"/>
      <c r="F18" s="337">
        <f aca="true" t="shared" si="2" ref="F18:N18">SUM(F14:F17)</f>
        <v>0</v>
      </c>
      <c r="G18" s="338">
        <f t="shared" si="2"/>
        <v>0</v>
      </c>
      <c r="H18" s="339">
        <f t="shared" si="2"/>
        <v>0</v>
      </c>
      <c r="I18" s="339">
        <f t="shared" si="2"/>
        <v>0</v>
      </c>
      <c r="J18" s="339">
        <f t="shared" si="2"/>
        <v>0</v>
      </c>
      <c r="K18" s="339">
        <f t="shared" si="2"/>
        <v>0</v>
      </c>
      <c r="L18" s="339">
        <f t="shared" si="2"/>
        <v>0</v>
      </c>
      <c r="M18" s="340">
        <f t="shared" si="2"/>
        <v>0</v>
      </c>
      <c r="N18" s="341">
        <f t="shared" si="2"/>
        <v>0</v>
      </c>
      <c r="O18" s="342">
        <f t="shared" si="1"/>
        <v>0</v>
      </c>
    </row>
    <row r="19" spans="1:15" ht="12.75" customHeight="1">
      <c r="A19" s="600">
        <v>4445</v>
      </c>
      <c r="B19" s="467">
        <v>1</v>
      </c>
      <c r="C19" s="146" t="s">
        <v>169</v>
      </c>
      <c r="D19" s="250"/>
      <c r="E19" s="147"/>
      <c r="F19" s="316">
        <f>'43'!E36</f>
        <v>0</v>
      </c>
      <c r="G19" s="317">
        <f>'43'!F36</f>
        <v>37.324</v>
      </c>
      <c r="H19" s="286">
        <f>'43'!G36</f>
        <v>1879.771</v>
      </c>
      <c r="I19" s="286">
        <f>'43'!H36</f>
        <v>0</v>
      </c>
      <c r="J19" s="286">
        <f>'43'!I36</f>
        <v>1470.5040000000001</v>
      </c>
      <c r="K19" s="286">
        <f>'43'!J36</f>
        <v>2562.899</v>
      </c>
      <c r="L19" s="286">
        <f>'43'!K36</f>
        <v>3231.115</v>
      </c>
      <c r="M19" s="285">
        <f>'43'!L36</f>
        <v>3112.034</v>
      </c>
      <c r="N19" s="318">
        <f>'43'!M36</f>
        <v>11272.903</v>
      </c>
      <c r="O19" s="287">
        <f t="shared" si="1"/>
        <v>23566.55</v>
      </c>
    </row>
    <row r="20" spans="1:15" ht="12.75" customHeight="1">
      <c r="A20" s="600"/>
      <c r="B20" s="467">
        <v>2</v>
      </c>
      <c r="C20" s="146" t="s">
        <v>170</v>
      </c>
      <c r="D20" s="250"/>
      <c r="E20" s="147"/>
      <c r="F20" s="319">
        <f>'43'!E37</f>
        <v>0</v>
      </c>
      <c r="G20" s="320">
        <f>'43'!F37</f>
        <v>0</v>
      </c>
      <c r="H20" s="289">
        <f>'43'!G37</f>
        <v>15.044</v>
      </c>
      <c r="I20" s="289">
        <f>'43'!H37</f>
        <v>0</v>
      </c>
      <c r="J20" s="289">
        <f>'43'!I37</f>
        <v>0</v>
      </c>
      <c r="K20" s="289">
        <f>'43'!J37</f>
        <v>0</v>
      </c>
      <c r="L20" s="289">
        <f>'43'!K37</f>
        <v>0</v>
      </c>
      <c r="M20" s="288">
        <f>'43'!L37</f>
        <v>0</v>
      </c>
      <c r="N20" s="321">
        <f>'43'!M37</f>
        <v>0</v>
      </c>
      <c r="O20" s="290">
        <f t="shared" si="1"/>
        <v>15.044</v>
      </c>
    </row>
    <row r="21" spans="1:15" ht="12.75" customHeight="1">
      <c r="A21" s="600"/>
      <c r="B21" s="467">
        <v>3</v>
      </c>
      <c r="C21" s="146" t="s">
        <v>171</v>
      </c>
      <c r="D21" s="252"/>
      <c r="E21" s="148"/>
      <c r="F21" s="319">
        <f>'43'!E38</f>
        <v>0</v>
      </c>
      <c r="G21" s="320">
        <f>'43'!F38</f>
        <v>0</v>
      </c>
      <c r="H21" s="289">
        <f>'43'!G38</f>
        <v>0</v>
      </c>
      <c r="I21" s="289">
        <f>'43'!H38</f>
        <v>0</v>
      </c>
      <c r="J21" s="289">
        <f>'43'!I38</f>
        <v>0</v>
      </c>
      <c r="K21" s="289">
        <f>'43'!J38</f>
        <v>0</v>
      </c>
      <c r="L21" s="289">
        <f>'43'!K38</f>
        <v>0</v>
      </c>
      <c r="M21" s="288">
        <f>'43'!L38</f>
        <v>0</v>
      </c>
      <c r="N21" s="321">
        <f>'43'!M38</f>
        <v>0</v>
      </c>
      <c r="O21" s="290">
        <f t="shared" si="1"/>
        <v>0</v>
      </c>
    </row>
    <row r="22" spans="1:15" ht="12.75" customHeight="1">
      <c r="A22" s="601"/>
      <c r="B22" s="467">
        <v>4</v>
      </c>
      <c r="C22" s="146" t="s">
        <v>172</v>
      </c>
      <c r="D22" s="251"/>
      <c r="E22" s="149"/>
      <c r="F22" s="322">
        <f>'43'!E39</f>
        <v>0</v>
      </c>
      <c r="G22" s="323">
        <f>'43'!F39</f>
        <v>0</v>
      </c>
      <c r="H22" s="292">
        <f>'43'!G39</f>
        <v>0</v>
      </c>
      <c r="I22" s="292">
        <f>'43'!H39</f>
        <v>0</v>
      </c>
      <c r="J22" s="292">
        <f>'43'!I39</f>
        <v>0</v>
      </c>
      <c r="K22" s="292">
        <f>'43'!J39</f>
        <v>0</v>
      </c>
      <c r="L22" s="292">
        <f>'43'!K39</f>
        <v>0</v>
      </c>
      <c r="M22" s="291">
        <f>'43'!L39</f>
        <v>0</v>
      </c>
      <c r="N22" s="324">
        <f>'43'!M39</f>
        <v>0</v>
      </c>
      <c r="O22" s="293">
        <f t="shared" si="1"/>
        <v>0</v>
      </c>
    </row>
    <row r="23" spans="1:15" ht="15" customHeight="1">
      <c r="A23" s="603">
        <v>4445</v>
      </c>
      <c r="B23" s="589" t="s">
        <v>52</v>
      </c>
      <c r="C23" s="235" t="s">
        <v>167</v>
      </c>
      <c r="D23" s="270"/>
      <c r="E23" s="236"/>
      <c r="F23" s="344">
        <f aca="true" t="shared" si="3" ref="F23:N23">SUM(F19:F22)</f>
        <v>0</v>
      </c>
      <c r="G23" s="345">
        <f t="shared" si="3"/>
        <v>37.324</v>
      </c>
      <c r="H23" s="346">
        <f t="shared" si="3"/>
        <v>1894.815</v>
      </c>
      <c r="I23" s="346">
        <f t="shared" si="3"/>
        <v>0</v>
      </c>
      <c r="J23" s="346">
        <f t="shared" si="3"/>
        <v>1470.5040000000001</v>
      </c>
      <c r="K23" s="346">
        <f t="shared" si="3"/>
        <v>2562.899</v>
      </c>
      <c r="L23" s="346">
        <f t="shared" si="3"/>
        <v>3231.115</v>
      </c>
      <c r="M23" s="347">
        <f t="shared" si="3"/>
        <v>3112.034</v>
      </c>
      <c r="N23" s="348">
        <f t="shared" si="3"/>
        <v>11272.903</v>
      </c>
      <c r="O23" s="343">
        <f t="shared" si="1"/>
        <v>23581.593999999997</v>
      </c>
    </row>
    <row r="24" spans="1:15" ht="12.75" customHeight="1">
      <c r="A24" s="437">
        <v>4446</v>
      </c>
      <c r="B24" s="467">
        <v>1</v>
      </c>
      <c r="C24" s="146" t="s">
        <v>174</v>
      </c>
      <c r="D24" s="253"/>
      <c r="E24" s="150"/>
      <c r="F24" s="316">
        <f>'43'!E41</f>
        <v>0</v>
      </c>
      <c r="G24" s="317">
        <f>'43'!F41</f>
        <v>0</v>
      </c>
      <c r="H24" s="286">
        <f>'43'!G41</f>
        <v>0</v>
      </c>
      <c r="I24" s="286">
        <f>'43'!H41</f>
        <v>0</v>
      </c>
      <c r="J24" s="286">
        <f>'43'!I41</f>
        <v>0</v>
      </c>
      <c r="K24" s="286">
        <f>'43'!J41</f>
        <v>0</v>
      </c>
      <c r="L24" s="286">
        <f>'43'!K41</f>
        <v>0</v>
      </c>
      <c r="M24" s="285">
        <f>'43'!L41</f>
        <v>0</v>
      </c>
      <c r="N24" s="318">
        <f>'43'!M41</f>
        <v>0</v>
      </c>
      <c r="O24" s="287">
        <f t="shared" si="1"/>
        <v>0</v>
      </c>
    </row>
    <row r="25" spans="1:15" ht="12.75" customHeight="1">
      <c r="A25" s="468"/>
      <c r="B25" s="467">
        <v>2</v>
      </c>
      <c r="C25" s="146" t="s">
        <v>175</v>
      </c>
      <c r="D25" s="250"/>
      <c r="E25" s="147"/>
      <c r="F25" s="319">
        <f>'43'!E42</f>
        <v>0</v>
      </c>
      <c r="G25" s="320">
        <f>'43'!F42</f>
        <v>0</v>
      </c>
      <c r="H25" s="289">
        <f>'43'!G42</f>
        <v>0</v>
      </c>
      <c r="I25" s="289">
        <f>'43'!H42</f>
        <v>0</v>
      </c>
      <c r="J25" s="289">
        <f>'43'!I42</f>
        <v>0</v>
      </c>
      <c r="K25" s="289">
        <f>'43'!J42</f>
        <v>0</v>
      </c>
      <c r="L25" s="289">
        <f>'43'!K42</f>
        <v>0</v>
      </c>
      <c r="M25" s="288">
        <f>'43'!L42</f>
        <v>0</v>
      </c>
      <c r="N25" s="321">
        <f>'43'!M42</f>
        <v>0</v>
      </c>
      <c r="O25" s="290">
        <f t="shared" si="1"/>
        <v>0</v>
      </c>
    </row>
    <row r="26" spans="1:15" ht="12.75" customHeight="1">
      <c r="A26" s="468"/>
      <c r="B26" s="467">
        <v>3</v>
      </c>
      <c r="C26" s="146" t="s">
        <v>176</v>
      </c>
      <c r="D26" s="250"/>
      <c r="E26" s="147"/>
      <c r="F26" s="319">
        <f>'43'!E43</f>
        <v>0</v>
      </c>
      <c r="G26" s="320">
        <f>'43'!F43</f>
        <v>0</v>
      </c>
      <c r="H26" s="289">
        <f>'43'!G43</f>
        <v>0</v>
      </c>
      <c r="I26" s="289">
        <f>'43'!H43</f>
        <v>0</v>
      </c>
      <c r="J26" s="289">
        <f>'43'!I43</f>
        <v>0</v>
      </c>
      <c r="K26" s="289">
        <f>'43'!J43</f>
        <v>0</v>
      </c>
      <c r="L26" s="289">
        <f>'43'!K43</f>
        <v>0</v>
      </c>
      <c r="M26" s="288">
        <f>'43'!L43</f>
        <v>0</v>
      </c>
      <c r="N26" s="321">
        <f>'43'!M43</f>
        <v>0</v>
      </c>
      <c r="O26" s="290">
        <f t="shared" si="1"/>
        <v>0</v>
      </c>
    </row>
    <row r="27" spans="1:15" ht="12.75" customHeight="1">
      <c r="A27" s="468"/>
      <c r="B27" s="467">
        <v>4</v>
      </c>
      <c r="C27" s="146" t="s">
        <v>177</v>
      </c>
      <c r="D27" s="254"/>
      <c r="E27" s="151"/>
      <c r="F27" s="322">
        <f>'43'!E44</f>
        <v>0</v>
      </c>
      <c r="G27" s="323">
        <f>'43'!F44</f>
        <v>0</v>
      </c>
      <c r="H27" s="292">
        <f>'43'!G44</f>
        <v>0</v>
      </c>
      <c r="I27" s="292">
        <f>'43'!H44</f>
        <v>0</v>
      </c>
      <c r="J27" s="292">
        <f>'43'!I44</f>
        <v>0</v>
      </c>
      <c r="K27" s="292">
        <f>'43'!J44</f>
        <v>0</v>
      </c>
      <c r="L27" s="292">
        <f>'43'!K44</f>
        <v>0</v>
      </c>
      <c r="M27" s="291">
        <f>'43'!L44</f>
        <v>0</v>
      </c>
      <c r="N27" s="324">
        <f>'43'!M44</f>
        <v>0</v>
      </c>
      <c r="O27" s="293">
        <f t="shared" si="1"/>
        <v>0</v>
      </c>
    </row>
    <row r="28" spans="1:15" ht="15" customHeight="1">
      <c r="A28" s="590">
        <v>4446</v>
      </c>
      <c r="B28" s="591" t="s">
        <v>52</v>
      </c>
      <c r="C28" s="237" t="s">
        <v>173</v>
      </c>
      <c r="D28" s="271"/>
      <c r="E28" s="442"/>
      <c r="F28" s="350">
        <f aca="true" t="shared" si="4" ref="F28:N28">SUM(F24:F27)</f>
        <v>0</v>
      </c>
      <c r="G28" s="351">
        <f t="shared" si="4"/>
        <v>0</v>
      </c>
      <c r="H28" s="352">
        <f t="shared" si="4"/>
        <v>0</v>
      </c>
      <c r="I28" s="352">
        <f t="shared" si="4"/>
        <v>0</v>
      </c>
      <c r="J28" s="352">
        <f t="shared" si="4"/>
        <v>0</v>
      </c>
      <c r="K28" s="352">
        <f t="shared" si="4"/>
        <v>0</v>
      </c>
      <c r="L28" s="352">
        <f t="shared" si="4"/>
        <v>0</v>
      </c>
      <c r="M28" s="353">
        <f t="shared" si="4"/>
        <v>0</v>
      </c>
      <c r="N28" s="354">
        <f t="shared" si="4"/>
        <v>0</v>
      </c>
      <c r="O28" s="349">
        <f t="shared" si="1"/>
        <v>0</v>
      </c>
    </row>
    <row r="29" spans="1:15" ht="15" customHeight="1" thickBot="1">
      <c r="A29" s="438">
        <v>4469</v>
      </c>
      <c r="B29" s="434" t="s">
        <v>180</v>
      </c>
      <c r="C29" s="127" t="s">
        <v>179</v>
      </c>
      <c r="D29" s="255"/>
      <c r="E29" s="145"/>
      <c r="F29" s="283">
        <f>'43'!E26+'43'!E27+'43'!E50+'43'!E54+'43'!E58+'43'!E65+'43'!E68+'43'!E69</f>
        <v>0</v>
      </c>
      <c r="G29" s="325">
        <f>'43'!F26+'43'!F27+'43'!F50+'43'!F54+'43'!F58+'43'!F65+'43'!F68+'43'!F69</f>
        <v>0</v>
      </c>
      <c r="H29" s="326">
        <f>'43'!G26+'43'!G27+'43'!G50+'43'!G54+'43'!G58+'43'!G65+'43'!G68+'43'!G69</f>
        <v>0</v>
      </c>
      <c r="I29" s="326">
        <f>'43'!H26+'43'!H27+'43'!H50+'43'!H54+'43'!H58+'43'!H65+'43'!H68+'43'!H69</f>
        <v>0</v>
      </c>
      <c r="J29" s="326">
        <f>'43'!I26+'43'!I27+'43'!I50+'43'!I54+'43'!I58+'43'!I65+'43'!I68+'43'!I69</f>
        <v>0</v>
      </c>
      <c r="K29" s="326">
        <f>'43'!J26+'43'!J27+'43'!J50+'43'!J54+'43'!J58+'43'!J65+'43'!J68+'43'!J69</f>
        <v>0</v>
      </c>
      <c r="L29" s="326">
        <f>'43'!K26+'43'!K27+'43'!K50+'43'!K54+'43'!K58+'43'!K65+'43'!K68+'43'!K69</f>
        <v>0</v>
      </c>
      <c r="M29" s="327">
        <f>'43'!L26+'43'!L27+'43'!L50+'43'!L54+'43'!L58+'43'!L65+'43'!L68+'43'!L69</f>
        <v>0</v>
      </c>
      <c r="N29" s="272">
        <f>'43'!M26+'43'!M27+'43'!M50+'43'!M54+'43'!M58+'43'!M65+'43'!M68+'43'!M69</f>
        <v>0</v>
      </c>
      <c r="O29" s="328">
        <f t="shared" si="1"/>
        <v>0</v>
      </c>
    </row>
    <row r="30" spans="1:15" ht="16.5" thickBot="1">
      <c r="A30" s="439">
        <v>449</v>
      </c>
      <c r="B30" s="440" t="s">
        <v>52</v>
      </c>
      <c r="C30" s="220" t="s">
        <v>159</v>
      </c>
      <c r="D30" s="256"/>
      <c r="E30" s="221"/>
      <c r="F30" s="294">
        <f>SUM(F13,F18,F23,F28,F29)</f>
        <v>0</v>
      </c>
      <c r="G30" s="295">
        <f aca="true" t="shared" si="5" ref="G30:N30">SUM(G13,G18,G23,G28,G29)</f>
        <v>37.324</v>
      </c>
      <c r="H30" s="296">
        <f t="shared" si="5"/>
        <v>1894.815</v>
      </c>
      <c r="I30" s="296">
        <f t="shared" si="5"/>
        <v>0</v>
      </c>
      <c r="J30" s="296">
        <f t="shared" si="5"/>
        <v>1470.5040000000001</v>
      </c>
      <c r="K30" s="296">
        <f t="shared" si="5"/>
        <v>2562.899</v>
      </c>
      <c r="L30" s="296">
        <f t="shared" si="5"/>
        <v>3231.115</v>
      </c>
      <c r="M30" s="297">
        <f t="shared" si="5"/>
        <v>3112.034</v>
      </c>
      <c r="N30" s="329">
        <f t="shared" si="5"/>
        <v>11272.903</v>
      </c>
      <c r="O30" s="330">
        <f t="shared" si="1"/>
        <v>23581.593999999997</v>
      </c>
    </row>
    <row r="31" spans="1:15" ht="19.5" customHeight="1">
      <c r="A31" s="493"/>
      <c r="B31" s="493"/>
      <c r="C31" s="240"/>
      <c r="D31" s="241"/>
      <c r="E31" s="241"/>
      <c r="F31" s="331"/>
      <c r="G31" s="331"/>
      <c r="H31" s="331"/>
      <c r="I31" s="331"/>
      <c r="J31" s="331"/>
      <c r="K31" s="331"/>
      <c r="L31" s="331"/>
      <c r="M31" s="331"/>
      <c r="N31" s="331"/>
      <c r="O31" s="332"/>
    </row>
    <row r="32" spans="1:15" ht="15.75">
      <c r="A32" s="494">
        <v>4491</v>
      </c>
      <c r="B32" s="495">
        <v>1</v>
      </c>
      <c r="C32" s="243" t="s">
        <v>182</v>
      </c>
      <c r="D32" s="257"/>
      <c r="E32" s="262"/>
      <c r="F32" s="361"/>
      <c r="G32" s="379"/>
      <c r="H32" s="363"/>
      <c r="I32" s="363">
        <f>I13</f>
        <v>0</v>
      </c>
      <c r="J32" s="363"/>
      <c r="K32" s="363"/>
      <c r="L32" s="363"/>
      <c r="M32" s="361"/>
      <c r="N32" s="637">
        <f>AX62</f>
        <v>0</v>
      </c>
      <c r="O32" s="355">
        <f t="shared" si="1"/>
        <v>0</v>
      </c>
    </row>
    <row r="33" spans="1:15" ht="15.75">
      <c r="A33" s="437"/>
      <c r="B33" s="496">
        <v>2</v>
      </c>
      <c r="C33" s="244" t="s">
        <v>181</v>
      </c>
      <c r="D33" s="258"/>
      <c r="E33" s="263"/>
      <c r="F33" s="364"/>
      <c r="G33" s="365"/>
      <c r="H33" s="366"/>
      <c r="I33" s="366"/>
      <c r="J33" s="366"/>
      <c r="K33" s="366"/>
      <c r="L33" s="366"/>
      <c r="M33" s="364"/>
      <c r="N33" s="638">
        <f>AX63</f>
        <v>0</v>
      </c>
      <c r="O33" s="356">
        <f t="shared" si="1"/>
        <v>0</v>
      </c>
    </row>
    <row r="34" spans="1:15" ht="16.5" thickBot="1">
      <c r="A34" s="437"/>
      <c r="B34" s="496">
        <v>3</v>
      </c>
      <c r="C34" s="244" t="s">
        <v>242</v>
      </c>
      <c r="D34" s="258"/>
      <c r="E34" s="264"/>
      <c r="F34" s="364"/>
      <c r="G34" s="368">
        <f>F34+G32-G33</f>
        <v>0</v>
      </c>
      <c r="H34" s="368">
        <f>G34+H32-H33</f>
        <v>0</v>
      </c>
      <c r="I34" s="365"/>
      <c r="J34" s="368">
        <f>H34+J32-J33</f>
        <v>0</v>
      </c>
      <c r="K34" s="368">
        <f>J34+K32-K33</f>
        <v>0</v>
      </c>
      <c r="L34" s="368">
        <f>K34+L32-L33</f>
        <v>0</v>
      </c>
      <c r="M34" s="369">
        <f>L34+M32-M33</f>
        <v>0</v>
      </c>
      <c r="N34" s="630">
        <f>M34+N32-N33</f>
        <v>0</v>
      </c>
      <c r="O34" s="381"/>
    </row>
    <row r="35" spans="1:15" ht="17.25" thickBot="1" thickTop="1">
      <c r="A35" s="437"/>
      <c r="B35" s="496">
        <v>4</v>
      </c>
      <c r="C35" s="244" t="s">
        <v>186</v>
      </c>
      <c r="D35" s="258"/>
      <c r="E35" s="428"/>
      <c r="F35" s="370"/>
      <c r="G35" s="365"/>
      <c r="H35" s="368">
        <f>G34*$E35/200+H34*$E35/200</f>
        <v>0</v>
      </c>
      <c r="I35" s="366"/>
      <c r="J35" s="368">
        <f>H34*$E35/200+J34*$E35/200</f>
        <v>0</v>
      </c>
      <c r="K35" s="368">
        <f>J34*$E35/200+K34*$E35/200</f>
        <v>0</v>
      </c>
      <c r="L35" s="368">
        <f>K34*$E35/200+L34*$E35/200</f>
        <v>0</v>
      </c>
      <c r="M35" s="369">
        <f>L34*$E35/200+M34*$E35/200</f>
        <v>0</v>
      </c>
      <c r="N35" s="638">
        <f>AX65</f>
        <v>0</v>
      </c>
      <c r="O35" s="356">
        <f t="shared" si="1"/>
        <v>0</v>
      </c>
    </row>
    <row r="36" spans="1:15" ht="17.25" thickBot="1" thickTop="1">
      <c r="A36" s="437"/>
      <c r="B36" s="496">
        <v>5</v>
      </c>
      <c r="C36" s="383" t="s">
        <v>241</v>
      </c>
      <c r="D36" s="384"/>
      <c r="E36" s="613"/>
      <c r="F36" s="370"/>
      <c r="G36" s="365"/>
      <c r="H36" s="365"/>
      <c r="I36" s="366"/>
      <c r="J36" s="365"/>
      <c r="K36" s="365"/>
      <c r="L36" s="365"/>
      <c r="M36" s="364"/>
      <c r="N36" s="367"/>
      <c r="O36" s="356"/>
    </row>
    <row r="37" spans="1:15" ht="17.25" thickBot="1" thickTop="1">
      <c r="A37" s="437"/>
      <c r="B37" s="496">
        <v>6</v>
      </c>
      <c r="C37" s="383" t="s">
        <v>188</v>
      </c>
      <c r="D37" s="384"/>
      <c r="E37" s="428"/>
      <c r="F37" s="633"/>
      <c r="G37" s="634"/>
      <c r="H37" s="376">
        <f aca="true" t="shared" si="6" ref="H37:N37">$E$37*H36/100</f>
        <v>0</v>
      </c>
      <c r="I37" s="376">
        <f t="shared" si="6"/>
        <v>0</v>
      </c>
      <c r="J37" s="376">
        <f t="shared" si="6"/>
        <v>0</v>
      </c>
      <c r="K37" s="376">
        <f t="shared" si="6"/>
        <v>0</v>
      </c>
      <c r="L37" s="376">
        <f t="shared" si="6"/>
        <v>0</v>
      </c>
      <c r="M37" s="369">
        <f t="shared" si="6"/>
        <v>0</v>
      </c>
      <c r="N37" s="387">
        <f t="shared" si="6"/>
        <v>0</v>
      </c>
      <c r="O37" s="356">
        <f t="shared" si="1"/>
        <v>0</v>
      </c>
    </row>
    <row r="38" spans="1:15" ht="16.5" thickTop="1">
      <c r="A38" s="490"/>
      <c r="B38" s="497">
        <v>7</v>
      </c>
      <c r="C38" s="245" t="s">
        <v>201</v>
      </c>
      <c r="D38" s="259"/>
      <c r="E38" s="268"/>
      <c r="F38" s="371">
        <f>F33+F35+F37</f>
        <v>0</v>
      </c>
      <c r="G38" s="410">
        <f aca="true" t="shared" si="7" ref="G38:N38">G33+G35+G37</f>
        <v>0</v>
      </c>
      <c r="H38" s="372">
        <f t="shared" si="7"/>
        <v>0</v>
      </c>
      <c r="I38" s="372">
        <f t="shared" si="7"/>
        <v>0</v>
      </c>
      <c r="J38" s="372">
        <f t="shared" si="7"/>
        <v>0</v>
      </c>
      <c r="K38" s="372">
        <f t="shared" si="7"/>
        <v>0</v>
      </c>
      <c r="L38" s="372">
        <f t="shared" si="7"/>
        <v>0</v>
      </c>
      <c r="M38" s="373">
        <f t="shared" si="7"/>
        <v>0</v>
      </c>
      <c r="N38" s="374">
        <f t="shared" si="7"/>
        <v>0</v>
      </c>
      <c r="O38" s="357">
        <f t="shared" si="1"/>
        <v>0</v>
      </c>
    </row>
    <row r="39" spans="1:15" ht="4.5" customHeight="1">
      <c r="A39" s="493"/>
      <c r="B39" s="467"/>
      <c r="C39" s="242"/>
      <c r="D39" s="241"/>
      <c r="E39" s="241"/>
      <c r="F39" s="375"/>
      <c r="G39" s="375"/>
      <c r="H39" s="375"/>
      <c r="I39" s="375"/>
      <c r="J39" s="375"/>
      <c r="K39" s="375"/>
      <c r="L39" s="375"/>
      <c r="M39" s="375"/>
      <c r="N39" s="375"/>
      <c r="O39" s="358"/>
    </row>
    <row r="40" spans="1:15" ht="15.75">
      <c r="A40" s="494">
        <v>4492</v>
      </c>
      <c r="B40" s="495">
        <v>1</v>
      </c>
      <c r="C40" s="243" t="s">
        <v>184</v>
      </c>
      <c r="D40" s="257"/>
      <c r="E40" s="262"/>
      <c r="F40" s="361"/>
      <c r="G40" s="362"/>
      <c r="H40" s="363"/>
      <c r="I40" s="363"/>
      <c r="J40" s="363"/>
      <c r="K40" s="363"/>
      <c r="L40" s="363"/>
      <c r="M40" s="361"/>
      <c r="N40" s="637">
        <f>AX66</f>
        <v>0</v>
      </c>
      <c r="O40" s="355">
        <f>SUM(F40:N40)-I40</f>
        <v>0</v>
      </c>
    </row>
    <row r="41" spans="1:15" ht="15.75">
      <c r="A41" s="437"/>
      <c r="B41" s="496">
        <v>2</v>
      </c>
      <c r="C41" s="244" t="s">
        <v>185</v>
      </c>
      <c r="D41" s="258"/>
      <c r="E41" s="263"/>
      <c r="F41" s="364"/>
      <c r="G41" s="365"/>
      <c r="H41" s="366"/>
      <c r="I41" s="366"/>
      <c r="J41" s="366"/>
      <c r="K41" s="366"/>
      <c r="L41" s="366"/>
      <c r="M41" s="364"/>
      <c r="N41" s="638">
        <f>AX67</f>
        <v>0</v>
      </c>
      <c r="O41" s="356">
        <f>SUM(F41:N41)-I41</f>
        <v>0</v>
      </c>
    </row>
    <row r="42" spans="1:15" ht="16.5" thickBot="1">
      <c r="A42" s="437"/>
      <c r="B42" s="496">
        <v>3</v>
      </c>
      <c r="C42" s="244" t="s">
        <v>243</v>
      </c>
      <c r="D42" s="258"/>
      <c r="E42" s="264"/>
      <c r="F42" s="364"/>
      <c r="G42" s="368">
        <f aca="true" t="shared" si="8" ref="G42:N42">F42+G40-G41</f>
        <v>0</v>
      </c>
      <c r="H42" s="368">
        <f t="shared" si="8"/>
        <v>0</v>
      </c>
      <c r="I42" s="365">
        <f t="shared" si="8"/>
        <v>0</v>
      </c>
      <c r="J42" s="368">
        <f t="shared" si="8"/>
        <v>0</v>
      </c>
      <c r="K42" s="376">
        <f t="shared" si="8"/>
        <v>0</v>
      </c>
      <c r="L42" s="368">
        <f t="shared" si="8"/>
        <v>0</v>
      </c>
      <c r="M42" s="369">
        <f t="shared" si="8"/>
        <v>0</v>
      </c>
      <c r="N42" s="630">
        <f t="shared" si="8"/>
        <v>0</v>
      </c>
      <c r="O42" s="381"/>
    </row>
    <row r="43" spans="1:15" ht="17.25" thickBot="1" thickTop="1">
      <c r="A43" s="437"/>
      <c r="B43" s="496">
        <v>4</v>
      </c>
      <c r="C43" s="244" t="s">
        <v>187</v>
      </c>
      <c r="D43" s="258"/>
      <c r="E43" s="428"/>
      <c r="F43" s="370"/>
      <c r="G43" s="365"/>
      <c r="H43" s="368">
        <f>G42*$E43/200+H42*$E43/200</f>
        <v>0</v>
      </c>
      <c r="I43" s="366"/>
      <c r="J43" s="368">
        <f>H42*$E43/200+J42*$E43/200</f>
        <v>0</v>
      </c>
      <c r="K43" s="368">
        <f>J42*$E43/200+K42*$E43/200</f>
        <v>0</v>
      </c>
      <c r="L43" s="368">
        <f>K42*$E43/200+L42*$E43/200</f>
        <v>0</v>
      </c>
      <c r="M43" s="369">
        <f>L42*$E43/200+M42*$E43/200</f>
        <v>0</v>
      </c>
      <c r="N43" s="638">
        <f>AX69</f>
        <v>0</v>
      </c>
      <c r="O43" s="356">
        <f>SUM(F43:N43)-I43</f>
        <v>0</v>
      </c>
    </row>
    <row r="44" spans="1:15" ht="17.25" thickBot="1" thickTop="1">
      <c r="A44" s="437"/>
      <c r="B44" s="496">
        <v>5</v>
      </c>
      <c r="C44" s="383" t="s">
        <v>241</v>
      </c>
      <c r="D44" s="264"/>
      <c r="E44" s="612"/>
      <c r="F44" s="370"/>
      <c r="G44" s="365"/>
      <c r="H44" s="365"/>
      <c r="I44" s="385"/>
      <c r="J44" s="365"/>
      <c r="K44" s="365"/>
      <c r="L44" s="365"/>
      <c r="M44" s="364"/>
      <c r="N44" s="367"/>
      <c r="O44" s="356"/>
    </row>
    <row r="45" spans="1:15" ht="17.25" thickBot="1" thickTop="1">
      <c r="A45" s="437"/>
      <c r="B45" s="496">
        <v>6</v>
      </c>
      <c r="C45" s="383" t="s">
        <v>188</v>
      </c>
      <c r="D45" s="384"/>
      <c r="E45" s="428"/>
      <c r="F45" s="386">
        <f>$E$45*F44/100</f>
        <v>0</v>
      </c>
      <c r="G45" s="368">
        <f aca="true" t="shared" si="9" ref="G45:N45">$E$45*G44/100</f>
        <v>0</v>
      </c>
      <c r="H45" s="368">
        <f t="shared" si="9"/>
        <v>0</v>
      </c>
      <c r="I45" s="368">
        <f t="shared" si="9"/>
        <v>0</v>
      </c>
      <c r="J45" s="368">
        <f t="shared" si="9"/>
        <v>0</v>
      </c>
      <c r="K45" s="368">
        <f t="shared" si="9"/>
        <v>0</v>
      </c>
      <c r="L45" s="368">
        <f t="shared" si="9"/>
        <v>0</v>
      </c>
      <c r="M45" s="369">
        <f t="shared" si="9"/>
        <v>0</v>
      </c>
      <c r="N45" s="368">
        <f t="shared" si="9"/>
        <v>0</v>
      </c>
      <c r="O45" s="356">
        <f>SUM(F45:N45)-I45</f>
        <v>0</v>
      </c>
    </row>
    <row r="46" spans="1:15" ht="16.5" thickTop="1">
      <c r="A46" s="490"/>
      <c r="B46" s="497">
        <v>7</v>
      </c>
      <c r="C46" s="245" t="s">
        <v>202</v>
      </c>
      <c r="D46" s="259"/>
      <c r="E46" s="265"/>
      <c r="F46" s="377">
        <f>F41+F43+F45</f>
        <v>0</v>
      </c>
      <c r="G46" s="388">
        <f aca="true" t="shared" si="10" ref="G46:N46">G41+G43+G45</f>
        <v>0</v>
      </c>
      <c r="H46" s="378">
        <f t="shared" si="10"/>
        <v>0</v>
      </c>
      <c r="I46" s="378">
        <f t="shared" si="10"/>
        <v>0</v>
      </c>
      <c r="J46" s="378">
        <f t="shared" si="10"/>
        <v>0</v>
      </c>
      <c r="K46" s="378">
        <f t="shared" si="10"/>
        <v>0</v>
      </c>
      <c r="L46" s="378">
        <f t="shared" si="10"/>
        <v>0</v>
      </c>
      <c r="M46" s="377">
        <f t="shared" si="10"/>
        <v>0</v>
      </c>
      <c r="N46" s="389">
        <f t="shared" si="10"/>
        <v>0</v>
      </c>
      <c r="O46" s="357">
        <f>SUM(F46:N46)-I46</f>
        <v>0</v>
      </c>
    </row>
    <row r="47" spans="1:15" ht="4.5" customHeight="1" thickBot="1">
      <c r="A47" s="493"/>
      <c r="B47" s="467"/>
      <c r="C47" s="242"/>
      <c r="D47" s="241"/>
      <c r="E47" s="241"/>
      <c r="F47" s="331"/>
      <c r="G47" s="331"/>
      <c r="H47" s="331"/>
      <c r="I47" s="331"/>
      <c r="J47" s="331"/>
      <c r="K47" s="331"/>
      <c r="L47" s="331"/>
      <c r="M47" s="331"/>
      <c r="N47" s="331"/>
      <c r="O47" s="359"/>
    </row>
    <row r="48" spans="1:15" ht="15.75">
      <c r="A48" s="936">
        <v>4493</v>
      </c>
      <c r="B48" s="967" t="s">
        <v>180</v>
      </c>
      <c r="C48" s="968" t="s">
        <v>183</v>
      </c>
      <c r="D48" s="266"/>
      <c r="E48" s="267"/>
      <c r="F48" s="333">
        <f>F49+F59</f>
        <v>0</v>
      </c>
      <c r="G48" s="958">
        <f aca="true" t="shared" si="11" ref="G48:N48">G49+G59</f>
        <v>37.324</v>
      </c>
      <c r="H48" s="959">
        <f t="shared" si="11"/>
        <v>1879.771</v>
      </c>
      <c r="I48" s="959">
        <f t="shared" si="11"/>
        <v>0</v>
      </c>
      <c r="J48" s="959">
        <f t="shared" si="11"/>
        <v>1470.5040000000001</v>
      </c>
      <c r="K48" s="959">
        <f t="shared" si="11"/>
        <v>2562.899</v>
      </c>
      <c r="L48" s="959">
        <f t="shared" si="11"/>
        <v>3231.115</v>
      </c>
      <c r="M48" s="333">
        <f t="shared" si="11"/>
        <v>3112.034</v>
      </c>
      <c r="N48" s="960">
        <f t="shared" si="11"/>
        <v>11272.903</v>
      </c>
      <c r="O48" s="380">
        <f aca="true" t="shared" si="12" ref="O48:O59">SUM(F48:N48)-I48</f>
        <v>23566.55</v>
      </c>
    </row>
    <row r="49" spans="1:15" ht="15.75">
      <c r="A49" s="938">
        <v>4494</v>
      </c>
      <c r="B49" s="969" t="s">
        <v>180</v>
      </c>
      <c r="C49" s="970" t="s">
        <v>375</v>
      </c>
      <c r="D49" s="971"/>
      <c r="E49" s="941"/>
      <c r="F49" s="972">
        <f>SUM(F14,F19,F24)</f>
        <v>0</v>
      </c>
      <c r="G49" s="973">
        <f aca="true" t="shared" si="13" ref="G49:N49">SUM(G14,G19,G24)</f>
        <v>37.324</v>
      </c>
      <c r="H49" s="974">
        <f t="shared" si="13"/>
        <v>1879.771</v>
      </c>
      <c r="I49" s="974">
        <f t="shared" si="13"/>
        <v>0</v>
      </c>
      <c r="J49" s="974">
        <f t="shared" si="13"/>
        <v>1470.5040000000001</v>
      </c>
      <c r="K49" s="974">
        <f t="shared" si="13"/>
        <v>2562.899</v>
      </c>
      <c r="L49" s="974">
        <f t="shared" si="13"/>
        <v>3231.115</v>
      </c>
      <c r="M49" s="972">
        <f t="shared" si="13"/>
        <v>3112.034</v>
      </c>
      <c r="N49" s="975">
        <f t="shared" si="13"/>
        <v>11272.903</v>
      </c>
      <c r="O49" s="409">
        <f t="shared" si="12"/>
        <v>23566.55</v>
      </c>
    </row>
    <row r="50" spans="1:15" ht="15.75">
      <c r="A50" s="498"/>
      <c r="B50" s="496">
        <v>1</v>
      </c>
      <c r="C50" s="961" t="s">
        <v>381</v>
      </c>
      <c r="D50" s="962"/>
      <c r="E50" s="963"/>
      <c r="F50" s="964"/>
      <c r="G50" s="976"/>
      <c r="H50" s="965"/>
      <c r="I50" s="965"/>
      <c r="J50" s="965"/>
      <c r="K50" s="965"/>
      <c r="L50" s="965"/>
      <c r="M50" s="964"/>
      <c r="N50" s="966"/>
      <c r="O50" s="356">
        <f t="shared" si="12"/>
        <v>0</v>
      </c>
    </row>
    <row r="51" spans="1:15" ht="15.75">
      <c r="A51" s="498"/>
      <c r="B51" s="496">
        <v>2</v>
      </c>
      <c r="C51" s="244" t="s">
        <v>382</v>
      </c>
      <c r="D51" s="263"/>
      <c r="E51" s="263"/>
      <c r="F51" s="334">
        <f>F40</f>
        <v>0</v>
      </c>
      <c r="G51" s="335">
        <f aca="true" t="shared" si="14" ref="G51:N51">G40</f>
        <v>0</v>
      </c>
      <c r="H51" s="336">
        <f t="shared" si="14"/>
        <v>0</v>
      </c>
      <c r="I51" s="336">
        <f t="shared" si="14"/>
        <v>0</v>
      </c>
      <c r="J51" s="336">
        <f t="shared" si="14"/>
        <v>0</v>
      </c>
      <c r="K51" s="336">
        <f t="shared" si="14"/>
        <v>0</v>
      </c>
      <c r="L51" s="336">
        <f t="shared" si="14"/>
        <v>0</v>
      </c>
      <c r="M51" s="334">
        <f t="shared" si="14"/>
        <v>0</v>
      </c>
      <c r="N51" s="977">
        <f t="shared" si="14"/>
        <v>0</v>
      </c>
      <c r="O51" s="356">
        <f t="shared" si="12"/>
        <v>0</v>
      </c>
    </row>
    <row r="52" spans="1:15" ht="15.75">
      <c r="A52" s="498"/>
      <c r="B52" s="496">
        <v>3</v>
      </c>
      <c r="C52" s="244" t="s">
        <v>383</v>
      </c>
      <c r="D52" s="263"/>
      <c r="E52" s="263"/>
      <c r="F52" s="978"/>
      <c r="G52" s="979"/>
      <c r="H52" s="980"/>
      <c r="I52" s="980"/>
      <c r="J52" s="980"/>
      <c r="K52" s="980"/>
      <c r="L52" s="980"/>
      <c r="M52" s="978"/>
      <c r="N52" s="981"/>
      <c r="O52" s="356">
        <f t="shared" si="12"/>
        <v>0</v>
      </c>
    </row>
    <row r="53" spans="1:15" ht="15.75">
      <c r="A53" s="498"/>
      <c r="B53" s="496">
        <v>4</v>
      </c>
      <c r="C53" s="948" t="s">
        <v>384</v>
      </c>
      <c r="D53" s="263"/>
      <c r="E53" s="263"/>
      <c r="F53" s="334">
        <f>F46</f>
        <v>0</v>
      </c>
      <c r="G53" s="335">
        <f aca="true" t="shared" si="15" ref="G53:N53">G46</f>
        <v>0</v>
      </c>
      <c r="H53" s="336">
        <f t="shared" si="15"/>
        <v>0</v>
      </c>
      <c r="I53" s="336">
        <f t="shared" si="15"/>
        <v>0</v>
      </c>
      <c r="J53" s="336">
        <f t="shared" si="15"/>
        <v>0</v>
      </c>
      <c r="K53" s="336">
        <f t="shared" si="15"/>
        <v>0</v>
      </c>
      <c r="L53" s="336">
        <f t="shared" si="15"/>
        <v>0</v>
      </c>
      <c r="M53" s="334">
        <f t="shared" si="15"/>
        <v>0</v>
      </c>
      <c r="N53" s="977">
        <f t="shared" si="15"/>
        <v>0</v>
      </c>
      <c r="O53" s="356">
        <f t="shared" si="12"/>
        <v>0</v>
      </c>
    </row>
    <row r="54" spans="1:15" ht="15.75">
      <c r="A54" s="498"/>
      <c r="B54" s="496">
        <v>5</v>
      </c>
      <c r="C54" s="948" t="s">
        <v>385</v>
      </c>
      <c r="D54" s="263"/>
      <c r="E54" s="263"/>
      <c r="F54" s="334">
        <f>F38</f>
        <v>0</v>
      </c>
      <c r="G54" s="335">
        <f aca="true" t="shared" si="16" ref="G54:N54">G38</f>
        <v>0</v>
      </c>
      <c r="H54" s="336">
        <f t="shared" si="16"/>
        <v>0</v>
      </c>
      <c r="I54" s="336">
        <f t="shared" si="16"/>
        <v>0</v>
      </c>
      <c r="J54" s="336">
        <f t="shared" si="16"/>
        <v>0</v>
      </c>
      <c r="K54" s="336">
        <f t="shared" si="16"/>
        <v>0</v>
      </c>
      <c r="L54" s="336">
        <f t="shared" si="16"/>
        <v>0</v>
      </c>
      <c r="M54" s="334">
        <f t="shared" si="16"/>
        <v>0</v>
      </c>
      <c r="N54" s="977">
        <f t="shared" si="16"/>
        <v>0</v>
      </c>
      <c r="O54" s="356">
        <f t="shared" si="12"/>
        <v>0</v>
      </c>
    </row>
    <row r="55" spans="1:15" ht="15.75" hidden="1">
      <c r="A55" s="498"/>
      <c r="B55" s="496">
        <v>6</v>
      </c>
      <c r="C55" s="948"/>
      <c r="D55" s="263"/>
      <c r="E55" s="263"/>
      <c r="F55" s="978"/>
      <c r="G55" s="979"/>
      <c r="H55" s="980"/>
      <c r="I55" s="980"/>
      <c r="J55" s="980"/>
      <c r="K55" s="980"/>
      <c r="L55" s="980"/>
      <c r="M55" s="978"/>
      <c r="N55" s="981"/>
      <c r="O55" s="356">
        <f t="shared" si="12"/>
        <v>0</v>
      </c>
    </row>
    <row r="56" spans="1:15" ht="15.75" hidden="1">
      <c r="A56" s="498"/>
      <c r="B56" s="496">
        <v>7</v>
      </c>
      <c r="C56" s="951"/>
      <c r="D56" s="264"/>
      <c r="E56" s="264"/>
      <c r="F56" s="982"/>
      <c r="G56" s="983"/>
      <c r="H56" s="984"/>
      <c r="I56" s="984"/>
      <c r="J56" s="984"/>
      <c r="K56" s="984"/>
      <c r="L56" s="984"/>
      <c r="M56" s="982"/>
      <c r="N56" s="985"/>
      <c r="O56" s="356"/>
    </row>
    <row r="57" spans="1:15" ht="15.75" hidden="1">
      <c r="A57" s="498"/>
      <c r="B57" s="496">
        <v>8</v>
      </c>
      <c r="C57" s="951"/>
      <c r="D57" s="264"/>
      <c r="E57" s="264"/>
      <c r="F57" s="982"/>
      <c r="G57" s="983"/>
      <c r="H57" s="984"/>
      <c r="I57" s="984"/>
      <c r="J57" s="984"/>
      <c r="K57" s="984"/>
      <c r="L57" s="984"/>
      <c r="M57" s="982"/>
      <c r="N57" s="985"/>
      <c r="O57" s="356">
        <f t="shared" si="12"/>
        <v>0</v>
      </c>
    </row>
    <row r="58" spans="1:15" ht="15.75">
      <c r="A58" s="986"/>
      <c r="B58" s="497">
        <v>9</v>
      </c>
      <c r="C58" s="245" t="s">
        <v>386</v>
      </c>
      <c r="D58" s="259"/>
      <c r="E58" s="987"/>
      <c r="F58" s="988"/>
      <c r="G58" s="989"/>
      <c r="H58" s="990"/>
      <c r="I58" s="990"/>
      <c r="J58" s="990"/>
      <c r="K58" s="990"/>
      <c r="L58" s="990"/>
      <c r="M58" s="988"/>
      <c r="N58" s="991"/>
      <c r="O58" s="356">
        <f t="shared" si="12"/>
        <v>0</v>
      </c>
    </row>
    <row r="59" spans="1:15" ht="16.5" thickBot="1">
      <c r="A59" s="992">
        <v>4495</v>
      </c>
      <c r="B59" s="993" t="s">
        <v>52</v>
      </c>
      <c r="C59" s="994" t="s">
        <v>387</v>
      </c>
      <c r="D59" s="995"/>
      <c r="E59" s="996"/>
      <c r="F59" s="997">
        <f>SUM(F50:F58)</f>
        <v>0</v>
      </c>
      <c r="G59" s="998">
        <f aca="true" t="shared" si="17" ref="G59:N59">SUM(G50:G58)</f>
        <v>0</v>
      </c>
      <c r="H59" s="999">
        <f t="shared" si="17"/>
        <v>0</v>
      </c>
      <c r="I59" s="999">
        <f t="shared" si="17"/>
        <v>0</v>
      </c>
      <c r="J59" s="999">
        <f t="shared" si="17"/>
        <v>0</v>
      </c>
      <c r="K59" s="999">
        <f t="shared" si="17"/>
        <v>0</v>
      </c>
      <c r="L59" s="999">
        <f t="shared" si="17"/>
        <v>0</v>
      </c>
      <c r="M59" s="997">
        <f t="shared" si="17"/>
        <v>0</v>
      </c>
      <c r="N59" s="1000">
        <f t="shared" si="17"/>
        <v>0</v>
      </c>
      <c r="O59" s="360">
        <f t="shared" si="12"/>
        <v>0</v>
      </c>
    </row>
    <row r="60" spans="1:15" ht="15.75">
      <c r="A60" s="489"/>
      <c r="B60" s="489"/>
      <c r="O60" s="213"/>
    </row>
    <row r="61" spans="1:50" ht="15.75">
      <c r="A61" s="621"/>
      <c r="B61" s="622"/>
      <c r="C61" s="623" t="s">
        <v>240</v>
      </c>
      <c r="D61" s="624"/>
      <c r="E61" s="625"/>
      <c r="F61" s="626">
        <f>M5+1</f>
        <v>2010</v>
      </c>
      <c r="G61" s="626">
        <f>F61+1</f>
        <v>2011</v>
      </c>
      <c r="H61" s="626">
        <f aca="true" t="shared" si="18" ref="H61:AW61">G61+1</f>
        <v>2012</v>
      </c>
      <c r="I61" s="626">
        <f t="shared" si="18"/>
        <v>2013</v>
      </c>
      <c r="J61" s="626">
        <f t="shared" si="18"/>
        <v>2014</v>
      </c>
      <c r="K61" s="626">
        <f t="shared" si="18"/>
        <v>2015</v>
      </c>
      <c r="L61" s="626">
        <f t="shared" si="18"/>
        <v>2016</v>
      </c>
      <c r="M61" s="626">
        <f t="shared" si="18"/>
        <v>2017</v>
      </c>
      <c r="N61" s="626">
        <f t="shared" si="18"/>
        <v>2018</v>
      </c>
      <c r="O61" s="626">
        <f t="shared" si="18"/>
        <v>2019</v>
      </c>
      <c r="P61" s="626">
        <f>O61+1</f>
        <v>2020</v>
      </c>
      <c r="Q61" s="626">
        <f t="shared" si="18"/>
        <v>2021</v>
      </c>
      <c r="R61" s="626">
        <f t="shared" si="18"/>
        <v>2022</v>
      </c>
      <c r="S61" s="626">
        <f t="shared" si="18"/>
        <v>2023</v>
      </c>
      <c r="T61" s="626">
        <f t="shared" si="18"/>
        <v>2024</v>
      </c>
      <c r="U61" s="626">
        <f t="shared" si="18"/>
        <v>2025</v>
      </c>
      <c r="V61" s="626">
        <f t="shared" si="18"/>
        <v>2026</v>
      </c>
      <c r="W61" s="626">
        <f t="shared" si="18"/>
        <v>2027</v>
      </c>
      <c r="X61" s="626">
        <f t="shared" si="18"/>
        <v>2028</v>
      </c>
      <c r="Y61" s="626">
        <f t="shared" si="18"/>
        <v>2029</v>
      </c>
      <c r="Z61" s="626">
        <f t="shared" si="18"/>
        <v>2030</v>
      </c>
      <c r="AA61" s="626">
        <f t="shared" si="18"/>
        <v>2031</v>
      </c>
      <c r="AB61" s="626">
        <f t="shared" si="18"/>
        <v>2032</v>
      </c>
      <c r="AC61" s="626">
        <f t="shared" si="18"/>
        <v>2033</v>
      </c>
      <c r="AD61" s="626">
        <f t="shared" si="18"/>
        <v>2034</v>
      </c>
      <c r="AE61" s="626">
        <f t="shared" si="18"/>
        <v>2035</v>
      </c>
      <c r="AF61" s="626">
        <f t="shared" si="18"/>
        <v>2036</v>
      </c>
      <c r="AG61" s="626">
        <f t="shared" si="18"/>
        <v>2037</v>
      </c>
      <c r="AH61" s="626">
        <f t="shared" si="18"/>
        <v>2038</v>
      </c>
      <c r="AI61" s="626">
        <f t="shared" si="18"/>
        <v>2039</v>
      </c>
      <c r="AJ61" s="626">
        <f t="shared" si="18"/>
        <v>2040</v>
      </c>
      <c r="AK61" s="626">
        <f t="shared" si="18"/>
        <v>2041</v>
      </c>
      <c r="AL61" s="626">
        <f t="shared" si="18"/>
        <v>2042</v>
      </c>
      <c r="AM61" s="626">
        <f t="shared" si="18"/>
        <v>2043</v>
      </c>
      <c r="AN61" s="626">
        <f t="shared" si="18"/>
        <v>2044</v>
      </c>
      <c r="AO61" s="626">
        <f t="shared" si="18"/>
        <v>2045</v>
      </c>
      <c r="AP61" s="626">
        <f t="shared" si="18"/>
        <v>2046</v>
      </c>
      <c r="AQ61" s="626">
        <f t="shared" si="18"/>
        <v>2047</v>
      </c>
      <c r="AR61" s="626">
        <f t="shared" si="18"/>
        <v>2048</v>
      </c>
      <c r="AS61" s="626">
        <f t="shared" si="18"/>
        <v>2049</v>
      </c>
      <c r="AT61" s="626">
        <f t="shared" si="18"/>
        <v>2050</v>
      </c>
      <c r="AU61" s="626">
        <f t="shared" si="18"/>
        <v>2051</v>
      </c>
      <c r="AV61" s="626">
        <f t="shared" si="18"/>
        <v>2052</v>
      </c>
      <c r="AW61" s="626">
        <f t="shared" si="18"/>
        <v>2053</v>
      </c>
      <c r="AX61" s="627" t="s">
        <v>239</v>
      </c>
    </row>
    <row r="62" spans="1:50" ht="15.75">
      <c r="A62" s="494">
        <v>4491</v>
      </c>
      <c r="B62" s="495">
        <v>1</v>
      </c>
      <c r="C62" s="243" t="s">
        <v>182</v>
      </c>
      <c r="D62" s="257"/>
      <c r="E62" s="262"/>
      <c r="F62" s="618"/>
      <c r="G62" s="618"/>
      <c r="H62" s="618"/>
      <c r="I62" s="618"/>
      <c r="J62" s="618"/>
      <c r="K62" s="618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618"/>
      <c r="AK62" s="618"/>
      <c r="AL62" s="618"/>
      <c r="AM62" s="618"/>
      <c r="AN62" s="618"/>
      <c r="AO62" s="618"/>
      <c r="AP62" s="618"/>
      <c r="AQ62" s="618"/>
      <c r="AR62" s="618"/>
      <c r="AS62" s="618"/>
      <c r="AT62" s="618"/>
      <c r="AU62" s="618"/>
      <c r="AV62" s="618"/>
      <c r="AW62" s="618"/>
      <c r="AX62" s="618">
        <f>SUM(F62:AW62)</f>
        <v>0</v>
      </c>
    </row>
    <row r="63" spans="1:50" ht="15.75">
      <c r="A63" s="437"/>
      <c r="B63" s="496">
        <v>2</v>
      </c>
      <c r="C63" s="244" t="s">
        <v>181</v>
      </c>
      <c r="D63" s="258"/>
      <c r="E63" s="263"/>
      <c r="F63" s="615"/>
      <c r="G63" s="615"/>
      <c r="H63" s="615"/>
      <c r="I63" s="615"/>
      <c r="J63" s="615"/>
      <c r="K63" s="615"/>
      <c r="L63" s="615"/>
      <c r="M63" s="615"/>
      <c r="N63" s="615"/>
      <c r="O63" s="615"/>
      <c r="P63" s="615"/>
      <c r="Q63" s="615"/>
      <c r="R63" s="615"/>
      <c r="S63" s="615"/>
      <c r="T63" s="615"/>
      <c r="U63" s="615"/>
      <c r="V63" s="615"/>
      <c r="W63" s="615"/>
      <c r="X63" s="615"/>
      <c r="Y63" s="615"/>
      <c r="Z63" s="615"/>
      <c r="AA63" s="615"/>
      <c r="AB63" s="615"/>
      <c r="AC63" s="615"/>
      <c r="AD63" s="615"/>
      <c r="AE63" s="615"/>
      <c r="AF63" s="615"/>
      <c r="AG63" s="615"/>
      <c r="AH63" s="615"/>
      <c r="AI63" s="615"/>
      <c r="AJ63" s="615"/>
      <c r="AK63" s="615"/>
      <c r="AL63" s="615"/>
      <c r="AM63" s="615"/>
      <c r="AN63" s="615"/>
      <c r="AO63" s="615"/>
      <c r="AP63" s="615"/>
      <c r="AQ63" s="615"/>
      <c r="AR63" s="615"/>
      <c r="AS63" s="615"/>
      <c r="AT63" s="615"/>
      <c r="AU63" s="615"/>
      <c r="AV63" s="615"/>
      <c r="AW63" s="615"/>
      <c r="AX63" s="618">
        <f aca="true" t="shared" si="19" ref="AX63:AX69">SUM(F63:AW63)</f>
        <v>0</v>
      </c>
    </row>
    <row r="64" spans="1:50" ht="16.5" thickBot="1">
      <c r="A64" s="437"/>
      <c r="B64" s="496">
        <v>3</v>
      </c>
      <c r="C64" s="244" t="s">
        <v>242</v>
      </c>
      <c r="D64" s="258"/>
      <c r="E64" s="264"/>
      <c r="F64" s="615">
        <f>M34+F62-F63</f>
        <v>0</v>
      </c>
      <c r="G64" s="615">
        <f>F64+G62-G63</f>
        <v>0</v>
      </c>
      <c r="H64" s="615">
        <f aca="true" t="shared" si="20" ref="H64:AW64">G64+H62-H63</f>
        <v>0</v>
      </c>
      <c r="I64" s="615">
        <f t="shared" si="20"/>
        <v>0</v>
      </c>
      <c r="J64" s="615">
        <f t="shared" si="20"/>
        <v>0</v>
      </c>
      <c r="K64" s="615">
        <f t="shared" si="20"/>
        <v>0</v>
      </c>
      <c r="L64" s="615">
        <f t="shared" si="20"/>
        <v>0</v>
      </c>
      <c r="M64" s="615">
        <f t="shared" si="20"/>
        <v>0</v>
      </c>
      <c r="N64" s="615">
        <f t="shared" si="20"/>
        <v>0</v>
      </c>
      <c r="O64" s="615">
        <f t="shared" si="20"/>
        <v>0</v>
      </c>
      <c r="P64" s="615">
        <f t="shared" si="20"/>
        <v>0</v>
      </c>
      <c r="Q64" s="615">
        <f t="shared" si="20"/>
        <v>0</v>
      </c>
      <c r="R64" s="615">
        <f t="shared" si="20"/>
        <v>0</v>
      </c>
      <c r="S64" s="615">
        <f t="shared" si="20"/>
        <v>0</v>
      </c>
      <c r="T64" s="615">
        <f t="shared" si="20"/>
        <v>0</v>
      </c>
      <c r="U64" s="615">
        <f t="shared" si="20"/>
        <v>0</v>
      </c>
      <c r="V64" s="615">
        <f t="shared" si="20"/>
        <v>0</v>
      </c>
      <c r="W64" s="615">
        <f t="shared" si="20"/>
        <v>0</v>
      </c>
      <c r="X64" s="615">
        <f t="shared" si="20"/>
        <v>0</v>
      </c>
      <c r="Y64" s="615">
        <f t="shared" si="20"/>
        <v>0</v>
      </c>
      <c r="Z64" s="615">
        <f t="shared" si="20"/>
        <v>0</v>
      </c>
      <c r="AA64" s="615">
        <f t="shared" si="20"/>
        <v>0</v>
      </c>
      <c r="AB64" s="615">
        <f t="shared" si="20"/>
        <v>0</v>
      </c>
      <c r="AC64" s="615">
        <f t="shared" si="20"/>
        <v>0</v>
      </c>
      <c r="AD64" s="615">
        <f t="shared" si="20"/>
        <v>0</v>
      </c>
      <c r="AE64" s="615">
        <f t="shared" si="20"/>
        <v>0</v>
      </c>
      <c r="AF64" s="615">
        <f t="shared" si="20"/>
        <v>0</v>
      </c>
      <c r="AG64" s="615">
        <f t="shared" si="20"/>
        <v>0</v>
      </c>
      <c r="AH64" s="615">
        <f t="shared" si="20"/>
        <v>0</v>
      </c>
      <c r="AI64" s="615">
        <f t="shared" si="20"/>
        <v>0</v>
      </c>
      <c r="AJ64" s="615">
        <f t="shared" si="20"/>
        <v>0</v>
      </c>
      <c r="AK64" s="615">
        <f t="shared" si="20"/>
        <v>0</v>
      </c>
      <c r="AL64" s="615">
        <f t="shared" si="20"/>
        <v>0</v>
      </c>
      <c r="AM64" s="615">
        <f t="shared" si="20"/>
        <v>0</v>
      </c>
      <c r="AN64" s="615">
        <f t="shared" si="20"/>
        <v>0</v>
      </c>
      <c r="AO64" s="615">
        <f t="shared" si="20"/>
        <v>0</v>
      </c>
      <c r="AP64" s="615">
        <f t="shared" si="20"/>
        <v>0</v>
      </c>
      <c r="AQ64" s="615">
        <f t="shared" si="20"/>
        <v>0</v>
      </c>
      <c r="AR64" s="615">
        <f t="shared" si="20"/>
        <v>0</v>
      </c>
      <c r="AS64" s="615">
        <f t="shared" si="20"/>
        <v>0</v>
      </c>
      <c r="AT64" s="615">
        <f t="shared" si="20"/>
        <v>0</v>
      </c>
      <c r="AU64" s="615">
        <f t="shared" si="20"/>
        <v>0</v>
      </c>
      <c r="AV64" s="615">
        <f t="shared" si="20"/>
        <v>0</v>
      </c>
      <c r="AW64" s="615">
        <f t="shared" si="20"/>
        <v>0</v>
      </c>
      <c r="AX64" s="628"/>
    </row>
    <row r="65" spans="1:50" ht="17.25" thickBot="1" thickTop="1">
      <c r="A65" s="437"/>
      <c r="B65" s="496">
        <v>4</v>
      </c>
      <c r="C65" s="244" t="s">
        <v>186</v>
      </c>
      <c r="D65" s="258"/>
      <c r="E65" s="635">
        <f>E35</f>
        <v>0</v>
      </c>
      <c r="F65" s="631">
        <f>M34*$E65/200+F64*$E65/200</f>
        <v>0</v>
      </c>
      <c r="G65" s="632">
        <f>F64*$E65/200+G64*$E65/200</f>
        <v>0</v>
      </c>
      <c r="H65" s="632">
        <f aca="true" t="shared" si="21" ref="H65:AW65">G64*$E65/200+H64*$E65/200</f>
        <v>0</v>
      </c>
      <c r="I65" s="632">
        <f t="shared" si="21"/>
        <v>0</v>
      </c>
      <c r="J65" s="632">
        <f t="shared" si="21"/>
        <v>0</v>
      </c>
      <c r="K65" s="632">
        <f t="shared" si="21"/>
        <v>0</v>
      </c>
      <c r="L65" s="632">
        <f t="shared" si="21"/>
        <v>0</v>
      </c>
      <c r="M65" s="632">
        <f t="shared" si="21"/>
        <v>0</v>
      </c>
      <c r="N65" s="632">
        <f t="shared" si="21"/>
        <v>0</v>
      </c>
      <c r="O65" s="632">
        <f t="shared" si="21"/>
        <v>0</v>
      </c>
      <c r="P65" s="632">
        <f t="shared" si="21"/>
        <v>0</v>
      </c>
      <c r="Q65" s="632">
        <f t="shared" si="21"/>
        <v>0</v>
      </c>
      <c r="R65" s="632">
        <f t="shared" si="21"/>
        <v>0</v>
      </c>
      <c r="S65" s="632">
        <f t="shared" si="21"/>
        <v>0</v>
      </c>
      <c r="T65" s="632">
        <f t="shared" si="21"/>
        <v>0</v>
      </c>
      <c r="U65" s="632">
        <f t="shared" si="21"/>
        <v>0</v>
      </c>
      <c r="V65" s="632">
        <f t="shared" si="21"/>
        <v>0</v>
      </c>
      <c r="W65" s="632">
        <f t="shared" si="21"/>
        <v>0</v>
      </c>
      <c r="X65" s="632">
        <f t="shared" si="21"/>
        <v>0</v>
      </c>
      <c r="Y65" s="632">
        <f t="shared" si="21"/>
        <v>0</v>
      </c>
      <c r="Z65" s="632">
        <f t="shared" si="21"/>
        <v>0</v>
      </c>
      <c r="AA65" s="632">
        <f t="shared" si="21"/>
        <v>0</v>
      </c>
      <c r="AB65" s="632">
        <f t="shared" si="21"/>
        <v>0</v>
      </c>
      <c r="AC65" s="632">
        <f t="shared" si="21"/>
        <v>0</v>
      </c>
      <c r="AD65" s="632">
        <f t="shared" si="21"/>
        <v>0</v>
      </c>
      <c r="AE65" s="632">
        <f t="shared" si="21"/>
        <v>0</v>
      </c>
      <c r="AF65" s="632">
        <f t="shared" si="21"/>
        <v>0</v>
      </c>
      <c r="AG65" s="632">
        <f t="shared" si="21"/>
        <v>0</v>
      </c>
      <c r="AH65" s="632">
        <f t="shared" si="21"/>
        <v>0</v>
      </c>
      <c r="AI65" s="632">
        <f t="shared" si="21"/>
        <v>0</v>
      </c>
      <c r="AJ65" s="632">
        <f t="shared" si="21"/>
        <v>0</v>
      </c>
      <c r="AK65" s="632">
        <f t="shared" si="21"/>
        <v>0</v>
      </c>
      <c r="AL65" s="632">
        <f t="shared" si="21"/>
        <v>0</v>
      </c>
      <c r="AM65" s="632">
        <f t="shared" si="21"/>
        <v>0</v>
      </c>
      <c r="AN65" s="632">
        <f t="shared" si="21"/>
        <v>0</v>
      </c>
      <c r="AO65" s="632">
        <f t="shared" si="21"/>
        <v>0</v>
      </c>
      <c r="AP65" s="632">
        <f t="shared" si="21"/>
        <v>0</v>
      </c>
      <c r="AQ65" s="632">
        <f t="shared" si="21"/>
        <v>0</v>
      </c>
      <c r="AR65" s="632">
        <f t="shared" si="21"/>
        <v>0</v>
      </c>
      <c r="AS65" s="632">
        <f t="shared" si="21"/>
        <v>0</v>
      </c>
      <c r="AT65" s="632">
        <f t="shared" si="21"/>
        <v>0</v>
      </c>
      <c r="AU65" s="632">
        <f t="shared" si="21"/>
        <v>0</v>
      </c>
      <c r="AV65" s="632">
        <f t="shared" si="21"/>
        <v>0</v>
      </c>
      <c r="AW65" s="632">
        <f t="shared" si="21"/>
        <v>0</v>
      </c>
      <c r="AX65" s="614">
        <f t="shared" si="19"/>
        <v>0</v>
      </c>
    </row>
    <row r="66" spans="1:50" ht="16.5" thickTop="1">
      <c r="A66" s="494">
        <v>4492</v>
      </c>
      <c r="B66" s="495">
        <v>1</v>
      </c>
      <c r="C66" s="243" t="s">
        <v>184</v>
      </c>
      <c r="D66" s="257"/>
      <c r="E66" s="262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29"/>
      <c r="AO66" s="629"/>
      <c r="AP66" s="629"/>
      <c r="AQ66" s="629"/>
      <c r="AR66" s="629"/>
      <c r="AS66" s="629"/>
      <c r="AT66" s="629"/>
      <c r="AU66" s="629"/>
      <c r="AV66" s="629"/>
      <c r="AW66" s="629"/>
      <c r="AX66" s="618">
        <f t="shared" si="19"/>
        <v>0</v>
      </c>
    </row>
    <row r="67" spans="1:50" ht="15.75">
      <c r="A67" s="437"/>
      <c r="B67" s="496">
        <v>2</v>
      </c>
      <c r="C67" s="244" t="s">
        <v>185</v>
      </c>
      <c r="D67" s="258"/>
      <c r="E67" s="263"/>
      <c r="F67" s="616"/>
      <c r="G67" s="615"/>
      <c r="H67" s="615"/>
      <c r="I67" s="615"/>
      <c r="J67" s="615"/>
      <c r="K67" s="615"/>
      <c r="L67" s="615"/>
      <c r="M67" s="615"/>
      <c r="N67" s="615"/>
      <c r="O67" s="615"/>
      <c r="P67" s="615"/>
      <c r="Q67" s="615"/>
      <c r="R67" s="615"/>
      <c r="S67" s="615"/>
      <c r="T67" s="615"/>
      <c r="U67" s="615"/>
      <c r="V67" s="615"/>
      <c r="W67" s="615"/>
      <c r="X67" s="615"/>
      <c r="Y67" s="615"/>
      <c r="Z67" s="615"/>
      <c r="AA67" s="615"/>
      <c r="AB67" s="615"/>
      <c r="AC67" s="615"/>
      <c r="AD67" s="615"/>
      <c r="AE67" s="615"/>
      <c r="AF67" s="615"/>
      <c r="AG67" s="615"/>
      <c r="AH67" s="615"/>
      <c r="AI67" s="615"/>
      <c r="AJ67" s="615"/>
      <c r="AK67" s="615"/>
      <c r="AL67" s="615"/>
      <c r="AM67" s="615"/>
      <c r="AN67" s="615"/>
      <c r="AO67" s="615"/>
      <c r="AP67" s="615"/>
      <c r="AQ67" s="615"/>
      <c r="AR67" s="615"/>
      <c r="AS67" s="615"/>
      <c r="AT67" s="615"/>
      <c r="AU67" s="615"/>
      <c r="AV67" s="615"/>
      <c r="AW67" s="615"/>
      <c r="AX67" s="618">
        <f t="shared" si="19"/>
        <v>0</v>
      </c>
    </row>
    <row r="68" spans="1:50" ht="16.5" thickBot="1">
      <c r="A68" s="437"/>
      <c r="B68" s="496">
        <v>3</v>
      </c>
      <c r="C68" s="244" t="s">
        <v>243</v>
      </c>
      <c r="D68" s="258"/>
      <c r="E68" s="264"/>
      <c r="F68" s="616">
        <f>M42+F66-F67</f>
        <v>0</v>
      </c>
      <c r="G68" s="615">
        <f>F68+G66-G67</f>
        <v>0</v>
      </c>
      <c r="H68" s="615">
        <f aca="true" t="shared" si="22" ref="H68:N68">G68+H66-H67</f>
        <v>0</v>
      </c>
      <c r="I68" s="615">
        <f t="shared" si="22"/>
        <v>0</v>
      </c>
      <c r="J68" s="615">
        <f t="shared" si="22"/>
        <v>0</v>
      </c>
      <c r="K68" s="615">
        <f t="shared" si="22"/>
        <v>0</v>
      </c>
      <c r="L68" s="615">
        <f t="shared" si="22"/>
        <v>0</v>
      </c>
      <c r="M68" s="615">
        <f t="shared" si="22"/>
        <v>0</v>
      </c>
      <c r="N68" s="615">
        <f t="shared" si="22"/>
        <v>0</v>
      </c>
      <c r="O68" s="615">
        <f aca="true" t="shared" si="23" ref="O68:AW68">N68+O66-O67</f>
        <v>0</v>
      </c>
      <c r="P68" s="615">
        <f t="shared" si="23"/>
        <v>0</v>
      </c>
      <c r="Q68" s="615">
        <f t="shared" si="23"/>
        <v>0</v>
      </c>
      <c r="R68" s="615">
        <f t="shared" si="23"/>
        <v>0</v>
      </c>
      <c r="S68" s="615">
        <f t="shared" si="23"/>
        <v>0</v>
      </c>
      <c r="T68" s="615">
        <f t="shared" si="23"/>
        <v>0</v>
      </c>
      <c r="U68" s="615">
        <f t="shared" si="23"/>
        <v>0</v>
      </c>
      <c r="V68" s="615">
        <f t="shared" si="23"/>
        <v>0</v>
      </c>
      <c r="W68" s="615">
        <f t="shared" si="23"/>
        <v>0</v>
      </c>
      <c r="X68" s="615">
        <f t="shared" si="23"/>
        <v>0</v>
      </c>
      <c r="Y68" s="615">
        <f t="shared" si="23"/>
        <v>0</v>
      </c>
      <c r="Z68" s="615">
        <f t="shared" si="23"/>
        <v>0</v>
      </c>
      <c r="AA68" s="615">
        <f t="shared" si="23"/>
        <v>0</v>
      </c>
      <c r="AB68" s="615">
        <f t="shared" si="23"/>
        <v>0</v>
      </c>
      <c r="AC68" s="615">
        <f t="shared" si="23"/>
        <v>0</v>
      </c>
      <c r="AD68" s="615">
        <f t="shared" si="23"/>
        <v>0</v>
      </c>
      <c r="AE68" s="615">
        <f t="shared" si="23"/>
        <v>0</v>
      </c>
      <c r="AF68" s="615">
        <f t="shared" si="23"/>
        <v>0</v>
      </c>
      <c r="AG68" s="615">
        <f t="shared" si="23"/>
        <v>0</v>
      </c>
      <c r="AH68" s="615">
        <f t="shared" si="23"/>
        <v>0</v>
      </c>
      <c r="AI68" s="615">
        <f t="shared" si="23"/>
        <v>0</v>
      </c>
      <c r="AJ68" s="615">
        <f t="shared" si="23"/>
        <v>0</v>
      </c>
      <c r="AK68" s="615">
        <f t="shared" si="23"/>
        <v>0</v>
      </c>
      <c r="AL68" s="615">
        <f t="shared" si="23"/>
        <v>0</v>
      </c>
      <c r="AM68" s="615">
        <f t="shared" si="23"/>
        <v>0</v>
      </c>
      <c r="AN68" s="615">
        <f t="shared" si="23"/>
        <v>0</v>
      </c>
      <c r="AO68" s="615">
        <f t="shared" si="23"/>
        <v>0</v>
      </c>
      <c r="AP68" s="615">
        <f t="shared" si="23"/>
        <v>0</v>
      </c>
      <c r="AQ68" s="615">
        <f t="shared" si="23"/>
        <v>0</v>
      </c>
      <c r="AR68" s="615">
        <f t="shared" si="23"/>
        <v>0</v>
      </c>
      <c r="AS68" s="615">
        <f t="shared" si="23"/>
        <v>0</v>
      </c>
      <c r="AT68" s="615">
        <f t="shared" si="23"/>
        <v>0</v>
      </c>
      <c r="AU68" s="615">
        <f t="shared" si="23"/>
        <v>0</v>
      </c>
      <c r="AV68" s="615">
        <f t="shared" si="23"/>
        <v>0</v>
      </c>
      <c r="AW68" s="615">
        <f t="shared" si="23"/>
        <v>0</v>
      </c>
      <c r="AX68" s="628"/>
    </row>
    <row r="69" spans="1:50" ht="17.25" thickBot="1" thickTop="1">
      <c r="A69" s="619"/>
      <c r="B69" s="497">
        <v>4</v>
      </c>
      <c r="C69" s="245" t="s">
        <v>187</v>
      </c>
      <c r="D69" s="620"/>
      <c r="E69" s="636">
        <f>E43</f>
        <v>0</v>
      </c>
      <c r="F69" s="631">
        <f>M42*$E69/200+F68*$E69/200</f>
        <v>0</v>
      </c>
      <c r="G69" s="632">
        <f>F68*$E69/200+G68*$E69/200</f>
        <v>0</v>
      </c>
      <c r="H69" s="632">
        <f aca="true" t="shared" si="24" ref="H69:AW69">G68*$E69/200+H68*$E69/200</f>
        <v>0</v>
      </c>
      <c r="I69" s="632">
        <f t="shared" si="24"/>
        <v>0</v>
      </c>
      <c r="J69" s="632">
        <f t="shared" si="24"/>
        <v>0</v>
      </c>
      <c r="K69" s="632">
        <f t="shared" si="24"/>
        <v>0</v>
      </c>
      <c r="L69" s="632">
        <f t="shared" si="24"/>
        <v>0</v>
      </c>
      <c r="M69" s="632">
        <f t="shared" si="24"/>
        <v>0</v>
      </c>
      <c r="N69" s="632">
        <f t="shared" si="24"/>
        <v>0</v>
      </c>
      <c r="O69" s="632">
        <f t="shared" si="24"/>
        <v>0</v>
      </c>
      <c r="P69" s="632">
        <f t="shared" si="24"/>
        <v>0</v>
      </c>
      <c r="Q69" s="632">
        <f t="shared" si="24"/>
        <v>0</v>
      </c>
      <c r="R69" s="632">
        <f t="shared" si="24"/>
        <v>0</v>
      </c>
      <c r="S69" s="632">
        <f t="shared" si="24"/>
        <v>0</v>
      </c>
      <c r="T69" s="632">
        <f t="shared" si="24"/>
        <v>0</v>
      </c>
      <c r="U69" s="632">
        <f t="shared" si="24"/>
        <v>0</v>
      </c>
      <c r="V69" s="632">
        <f t="shared" si="24"/>
        <v>0</v>
      </c>
      <c r="W69" s="632">
        <f t="shared" si="24"/>
        <v>0</v>
      </c>
      <c r="X69" s="632">
        <f t="shared" si="24"/>
        <v>0</v>
      </c>
      <c r="Y69" s="632">
        <f t="shared" si="24"/>
        <v>0</v>
      </c>
      <c r="Z69" s="632">
        <f t="shared" si="24"/>
        <v>0</v>
      </c>
      <c r="AA69" s="632">
        <f t="shared" si="24"/>
        <v>0</v>
      </c>
      <c r="AB69" s="632">
        <f t="shared" si="24"/>
        <v>0</v>
      </c>
      <c r="AC69" s="632">
        <f t="shared" si="24"/>
        <v>0</v>
      </c>
      <c r="AD69" s="632">
        <f t="shared" si="24"/>
        <v>0</v>
      </c>
      <c r="AE69" s="632">
        <f t="shared" si="24"/>
        <v>0</v>
      </c>
      <c r="AF69" s="632">
        <f t="shared" si="24"/>
        <v>0</v>
      </c>
      <c r="AG69" s="632">
        <f t="shared" si="24"/>
        <v>0</v>
      </c>
      <c r="AH69" s="632">
        <f t="shared" si="24"/>
        <v>0</v>
      </c>
      <c r="AI69" s="632">
        <f t="shared" si="24"/>
        <v>0</v>
      </c>
      <c r="AJ69" s="632">
        <f t="shared" si="24"/>
        <v>0</v>
      </c>
      <c r="AK69" s="632">
        <f t="shared" si="24"/>
        <v>0</v>
      </c>
      <c r="AL69" s="632">
        <f t="shared" si="24"/>
        <v>0</v>
      </c>
      <c r="AM69" s="632">
        <f t="shared" si="24"/>
        <v>0</v>
      </c>
      <c r="AN69" s="632">
        <f t="shared" si="24"/>
        <v>0</v>
      </c>
      <c r="AO69" s="632">
        <f t="shared" si="24"/>
        <v>0</v>
      </c>
      <c r="AP69" s="632">
        <f t="shared" si="24"/>
        <v>0</v>
      </c>
      <c r="AQ69" s="632">
        <f t="shared" si="24"/>
        <v>0</v>
      </c>
      <c r="AR69" s="632">
        <f t="shared" si="24"/>
        <v>0</v>
      </c>
      <c r="AS69" s="632">
        <f t="shared" si="24"/>
        <v>0</v>
      </c>
      <c r="AT69" s="632">
        <f t="shared" si="24"/>
        <v>0</v>
      </c>
      <c r="AU69" s="632">
        <f t="shared" si="24"/>
        <v>0</v>
      </c>
      <c r="AV69" s="632">
        <f t="shared" si="24"/>
        <v>0</v>
      </c>
      <c r="AW69" s="632">
        <f t="shared" si="24"/>
        <v>0</v>
      </c>
      <c r="AX69" s="614">
        <f t="shared" si="19"/>
        <v>0</v>
      </c>
    </row>
    <row r="70" spans="1:50" ht="16.5" thickTop="1">
      <c r="A70" s="489"/>
      <c r="B70" s="489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617"/>
      <c r="Z70" s="617"/>
      <c r="AA70" s="617"/>
      <c r="AB70" s="617"/>
      <c r="AC70" s="617"/>
      <c r="AD70" s="617"/>
      <c r="AE70" s="617"/>
      <c r="AF70" s="617"/>
      <c r="AG70" s="617"/>
      <c r="AH70" s="617"/>
      <c r="AI70" s="617"/>
      <c r="AJ70" s="617"/>
      <c r="AK70" s="617"/>
      <c r="AL70" s="617"/>
      <c r="AM70" s="617"/>
      <c r="AN70" s="617"/>
      <c r="AO70" s="617"/>
      <c r="AP70" s="617"/>
      <c r="AQ70" s="617"/>
      <c r="AR70" s="617"/>
      <c r="AS70" s="617"/>
      <c r="AT70" s="617"/>
      <c r="AU70" s="617"/>
      <c r="AV70" s="617"/>
      <c r="AW70" s="617"/>
      <c r="AX70" s="617"/>
    </row>
    <row r="71" spans="1:2" ht="15.75">
      <c r="A71" s="489"/>
      <c r="B71" s="489"/>
    </row>
    <row r="72" spans="1:2" ht="15.75">
      <c r="A72" s="489"/>
      <c r="B72" s="489"/>
    </row>
    <row r="73" spans="1:2" ht="15.75">
      <c r="A73" s="489"/>
      <c r="B73" s="489"/>
    </row>
    <row r="74" spans="1:2" ht="15.75">
      <c r="A74" s="489"/>
      <c r="B74" s="489"/>
    </row>
    <row r="75" spans="1:2" ht="15.75">
      <c r="A75" s="489"/>
      <c r="B75" s="489"/>
    </row>
    <row r="76" spans="1:2" ht="15.75">
      <c r="A76" s="489"/>
      <c r="B76" s="489"/>
    </row>
    <row r="77" spans="1:2" ht="15.75">
      <c r="A77" s="489"/>
      <c r="B77" s="489"/>
    </row>
    <row r="78" spans="1:2" ht="15.75">
      <c r="A78" s="489"/>
      <c r="B78" s="489"/>
    </row>
  </sheetData>
  <mergeCells count="6">
    <mergeCell ref="D4:E4"/>
    <mergeCell ref="C5:E5"/>
    <mergeCell ref="N1:O1"/>
    <mergeCell ref="A1:C1"/>
    <mergeCell ref="A2:O2"/>
    <mergeCell ref="D1:M1"/>
  </mergeCells>
  <printOptions horizontalCentered="1"/>
  <pageMargins left="0.56" right="0.2755905511811024" top="0.85" bottom="0.2755905511811024" header="0.2362204724409449" footer="0"/>
  <pageSetup horizontalDpi="300" verticalDpi="300" orientation="portrait" paperSize="9" scale="70" r:id="rId3"/>
  <headerFooter alignWithMargins="0">
    <oddHeader>&amp;RPříloha č.5 k doplňku programu 207 860 č.j. 10116-50/2005-2144
Počet listů:1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 transitionEvaluation="1" transitionEntry="1"/>
  <dimension ref="A1:AH69"/>
  <sheetViews>
    <sheetView showGridLines="0" tabSelected="1" zoomScaleSheetLayoutView="100" workbookViewId="0" topLeftCell="A34">
      <selection activeCell="B63" sqref="B63"/>
    </sheetView>
  </sheetViews>
  <sheetFormatPr defaultColWidth="10.75390625" defaultRowHeight="12.75"/>
  <cols>
    <col min="1" max="1" width="6.625" style="11" customWidth="1"/>
    <col min="2" max="2" width="13.375" style="11" customWidth="1"/>
    <col min="3" max="3" width="25.75390625" style="11" customWidth="1"/>
    <col min="4" max="4" width="10.75390625" style="11" customWidth="1"/>
    <col min="5" max="5" width="15.75390625" style="11" customWidth="1"/>
    <col min="6" max="9" width="3.25390625" style="11" customWidth="1"/>
    <col min="10" max="11" width="2.75390625" style="11" customWidth="1"/>
    <col min="12" max="12" width="3.75390625" style="11" customWidth="1"/>
    <col min="13" max="13" width="8.25390625" style="11" customWidth="1"/>
    <col min="14" max="18" width="6.75390625" style="11" customWidth="1"/>
    <col min="19" max="19" width="6.75390625" style="11" hidden="1" customWidth="1"/>
    <col min="20" max="22" width="6.75390625" style="11" customWidth="1"/>
    <col min="23" max="33" width="6.75390625" style="11" hidden="1" customWidth="1"/>
    <col min="34" max="34" width="8.75390625" style="11" customWidth="1"/>
    <col min="35" max="39" width="6.75390625" style="11" customWidth="1"/>
    <col min="40" max="16384" width="10.75390625" style="11" customWidth="1"/>
  </cols>
  <sheetData>
    <row r="1" spans="1:13" ht="24.75" customHeight="1" thickBot="1">
      <c r="A1" s="1780" t="s">
        <v>1</v>
      </c>
      <c r="B1" s="1781"/>
      <c r="C1" s="1" t="s">
        <v>191</v>
      </c>
      <c r="D1" s="2"/>
      <c r="E1" s="3"/>
      <c r="F1" s="4"/>
      <c r="G1" s="5"/>
      <c r="H1" s="6"/>
      <c r="I1" s="7"/>
      <c r="J1" s="2" t="s">
        <v>189</v>
      </c>
      <c r="K1" s="8"/>
      <c r="L1" s="9"/>
      <c r="M1" s="10"/>
    </row>
    <row r="2" spans="1:13" ht="4.5" customHeight="1" thickBot="1">
      <c r="A2" s="12"/>
      <c r="B2" s="13"/>
      <c r="C2" s="13"/>
      <c r="D2" s="13"/>
      <c r="E2" s="13"/>
      <c r="F2" s="14"/>
      <c r="G2" s="14"/>
      <c r="H2" s="15"/>
      <c r="I2" s="16"/>
      <c r="J2" s="17"/>
      <c r="K2" s="17"/>
      <c r="L2" s="17"/>
      <c r="M2" s="17"/>
    </row>
    <row r="3" spans="1:13" ht="16.5" customHeight="1" thickBot="1" thickTop="1">
      <c r="A3" s="18" t="s">
        <v>5</v>
      </c>
      <c r="B3" s="19"/>
      <c r="C3" s="19"/>
      <c r="D3" s="19"/>
      <c r="E3" s="19"/>
      <c r="F3" s="20"/>
      <c r="G3" s="20"/>
      <c r="H3" s="1921">
        <f>'40'!H3</f>
        <v>207860</v>
      </c>
      <c r="I3" s="1922"/>
      <c r="J3" s="1922"/>
      <c r="K3" s="1922"/>
      <c r="L3" s="1922"/>
      <c r="M3" s="1923"/>
    </row>
    <row r="4" spans="1:13" ht="15" customHeight="1">
      <c r="A4" s="21" t="s">
        <v>6</v>
      </c>
      <c r="B4" s="22"/>
      <c r="C4" s="22"/>
      <c r="D4" s="610"/>
      <c r="E4" s="1908" t="s">
        <v>229</v>
      </c>
      <c r="F4" s="1909"/>
      <c r="G4" s="1909"/>
      <c r="H4" s="1690"/>
      <c r="I4" s="1691"/>
      <c r="J4" s="1691"/>
      <c r="K4" s="1691"/>
      <c r="L4" s="1691"/>
      <c r="M4" s="1692"/>
    </row>
    <row r="5" spans="1:13" ht="24.75" customHeight="1">
      <c r="A5" s="1894" t="str">
        <f>'40'!A5</f>
        <v>Pořízení a zabezpečení provozu nadzvukových letadel</v>
      </c>
      <c r="B5" s="1895"/>
      <c r="C5" s="1895"/>
      <c r="D5" s="1895"/>
      <c r="E5" s="1895"/>
      <c r="F5" s="1895"/>
      <c r="G5" s="1895"/>
      <c r="H5" s="1895"/>
      <c r="I5" s="1895"/>
      <c r="J5" s="1895"/>
      <c r="K5" s="1895"/>
      <c r="L5" s="1895"/>
      <c r="M5" s="1896"/>
    </row>
    <row r="6" spans="1:13" ht="8.25" customHeight="1" thickBot="1">
      <c r="A6" s="26"/>
      <c r="B6" s="27"/>
      <c r="C6" s="27"/>
      <c r="D6" s="27"/>
      <c r="E6" s="22"/>
      <c r="F6" s="28"/>
      <c r="G6" s="28"/>
      <c r="H6" s="28"/>
      <c r="I6" s="28"/>
      <c r="J6" s="28"/>
      <c r="K6" s="28"/>
      <c r="L6" s="28"/>
      <c r="M6" s="29"/>
    </row>
    <row r="7" spans="1:13" ht="19.5" customHeight="1" thickBot="1">
      <c r="A7" s="30" t="s">
        <v>8</v>
      </c>
      <c r="B7" s="1891" t="str">
        <f>'40'!B7</f>
        <v>Ministerstvo obrany ČR</v>
      </c>
      <c r="C7" s="1892"/>
      <c r="D7" s="1893"/>
      <c r="E7" s="390" t="s">
        <v>190</v>
      </c>
      <c r="F7" s="1897" t="str">
        <f>'40'!F7</f>
        <v>60162694</v>
      </c>
      <c r="G7" s="1898"/>
      <c r="H7" s="1898"/>
      <c r="I7" s="1898"/>
      <c r="J7" s="1898"/>
      <c r="K7" s="1898"/>
      <c r="L7" s="1898"/>
      <c r="M7" s="1899"/>
    </row>
    <row r="8" spans="1:13" ht="24.75" customHeight="1" thickTop="1">
      <c r="A8" s="32" t="s">
        <v>193</v>
      </c>
      <c r="B8" s="13"/>
      <c r="C8" s="13"/>
      <c r="D8" s="13"/>
      <c r="E8" s="13"/>
      <c r="F8" s="22"/>
      <c r="G8" s="22"/>
      <c r="H8" s="22"/>
      <c r="I8" s="22"/>
      <c r="J8" s="22"/>
      <c r="K8" s="22"/>
      <c r="L8" s="22"/>
      <c r="M8" s="22"/>
    </row>
    <row r="9" spans="1:13" ht="15" customHeight="1">
      <c r="A9" s="915" t="s">
        <v>195</v>
      </c>
      <c r="B9" s="403" t="s">
        <v>11</v>
      </c>
      <c r="C9" s="392"/>
      <c r="D9" s="392"/>
      <c r="E9" s="392"/>
      <c r="F9" s="404" t="s">
        <v>192</v>
      </c>
      <c r="G9" s="405"/>
      <c r="H9" s="405"/>
      <c r="I9" s="406"/>
      <c r="J9" s="404" t="s">
        <v>13</v>
      </c>
      <c r="K9" s="405"/>
      <c r="L9" s="405"/>
      <c r="M9" s="406"/>
    </row>
    <row r="10" spans="1:15" ht="15" customHeight="1" hidden="1">
      <c r="A10" s="678">
        <v>4901</v>
      </c>
      <c r="B10" s="41" t="s">
        <v>14</v>
      </c>
      <c r="C10" s="42"/>
      <c r="D10" s="42"/>
      <c r="E10" s="42"/>
      <c r="F10" s="1905"/>
      <c r="G10" s="1906"/>
      <c r="H10" s="1906"/>
      <c r="I10" s="1907"/>
      <c r="J10" s="1902"/>
      <c r="K10" s="1904"/>
      <c r="L10" s="1902"/>
      <c r="M10" s="1903"/>
      <c r="O10" s="39">
        <v>1</v>
      </c>
    </row>
    <row r="11" spans="1:15" ht="15" customHeight="1" hidden="1">
      <c r="A11" s="40">
        <f aca="true" t="shared" si="0" ref="A11:A16">A10+1</f>
        <v>4902</v>
      </c>
      <c r="B11" s="41" t="s">
        <v>15</v>
      </c>
      <c r="C11" s="42"/>
      <c r="D11" s="42"/>
      <c r="E11" s="42"/>
      <c r="F11" s="1918"/>
      <c r="G11" s="1919"/>
      <c r="H11" s="1919"/>
      <c r="I11" s="1920"/>
      <c r="J11" s="1900"/>
      <c r="K11" s="1916"/>
      <c r="L11" s="1900"/>
      <c r="M11" s="1901"/>
      <c r="O11" s="39">
        <v>2</v>
      </c>
    </row>
    <row r="12" spans="1:15" ht="15" customHeight="1" hidden="1">
      <c r="A12" s="40">
        <f t="shared" si="0"/>
        <v>4903</v>
      </c>
      <c r="B12" s="41" t="s">
        <v>16</v>
      </c>
      <c r="C12" s="42"/>
      <c r="D12" s="42"/>
      <c r="E12" s="42"/>
      <c r="F12" s="1888"/>
      <c r="G12" s="1889"/>
      <c r="H12" s="1889"/>
      <c r="I12" s="1890"/>
      <c r="J12" s="1914"/>
      <c r="K12" s="1917"/>
      <c r="L12" s="1914"/>
      <c r="M12" s="1915"/>
      <c r="O12" s="39">
        <v>3</v>
      </c>
    </row>
    <row r="13" spans="1:15" ht="15" customHeight="1">
      <c r="A13" s="450">
        <f t="shared" si="0"/>
        <v>4904</v>
      </c>
      <c r="B13" s="41" t="s">
        <v>17</v>
      </c>
      <c r="C13" s="42"/>
      <c r="D13" s="42"/>
      <c r="E13" s="42"/>
      <c r="F13" s="1860" t="s">
        <v>194</v>
      </c>
      <c r="G13" s="1861"/>
      <c r="H13" s="1861"/>
      <c r="I13" s="1862"/>
      <c r="J13" s="1911">
        <f>'40'!J13</f>
        <v>10</v>
      </c>
      <c r="K13" s="1912"/>
      <c r="L13" s="1866">
        <f>'40'!L13</f>
        <v>2015</v>
      </c>
      <c r="M13" s="1867"/>
      <c r="O13" s="39"/>
    </row>
    <row r="14" spans="1:15" ht="15" customHeight="1">
      <c r="A14" s="450">
        <f t="shared" si="0"/>
        <v>4905</v>
      </c>
      <c r="B14" s="41" t="s">
        <v>430</v>
      </c>
      <c r="C14" s="42"/>
      <c r="D14" s="42"/>
      <c r="E14" s="42"/>
      <c r="F14" s="1863"/>
      <c r="G14" s="1864"/>
      <c r="H14" s="1864"/>
      <c r="I14" s="1865"/>
      <c r="J14" s="1883">
        <v>1</v>
      </c>
      <c r="K14" s="1913"/>
      <c r="L14" s="1868">
        <v>2006</v>
      </c>
      <c r="M14" s="1869"/>
      <c r="O14" s="39"/>
    </row>
    <row r="15" spans="1:15" ht="15" customHeight="1">
      <c r="A15" s="1146">
        <f t="shared" si="0"/>
        <v>4906</v>
      </c>
      <c r="B15" s="41" t="s">
        <v>476</v>
      </c>
      <c r="C15" s="42"/>
      <c r="D15" s="42"/>
      <c r="E15" s="42"/>
      <c r="F15" s="1863"/>
      <c r="G15" s="1864"/>
      <c r="H15" s="1864"/>
      <c r="I15" s="1865"/>
      <c r="J15" s="1883">
        <v>2</v>
      </c>
      <c r="K15" s="1884"/>
      <c r="L15" s="1868">
        <v>2006</v>
      </c>
      <c r="M15" s="1878"/>
      <c r="O15" s="39"/>
    </row>
    <row r="16" spans="1:15" ht="15" customHeight="1">
      <c r="A16" s="1147">
        <f t="shared" si="0"/>
        <v>4907</v>
      </c>
      <c r="B16" s="43" t="s">
        <v>18</v>
      </c>
      <c r="C16" s="44"/>
      <c r="D16" s="44"/>
      <c r="E16" s="44"/>
      <c r="F16" s="1885" t="s">
        <v>194</v>
      </c>
      <c r="G16" s="1886"/>
      <c r="H16" s="1886"/>
      <c r="I16" s="1887"/>
      <c r="J16" s="1881">
        <v>3</v>
      </c>
      <c r="K16" s="1882"/>
      <c r="L16" s="1879">
        <v>2006</v>
      </c>
      <c r="M16" s="1880"/>
      <c r="O16" s="39"/>
    </row>
    <row r="17" spans="1:34" ht="24.75" customHeight="1">
      <c r="A17" s="45" t="s">
        <v>196</v>
      </c>
      <c r="B17" s="46"/>
      <c r="C17" s="46"/>
      <c r="D17" s="46"/>
      <c r="E17" s="46"/>
      <c r="F17" s="47"/>
      <c r="G17" s="47"/>
      <c r="H17" s="47"/>
      <c r="I17" s="47"/>
      <c r="J17" s="47"/>
      <c r="K17" s="47"/>
      <c r="L17" s="47"/>
      <c r="M17" s="47"/>
      <c r="N17" s="1910" t="s">
        <v>390</v>
      </c>
      <c r="O17" s="1910"/>
      <c r="P17" s="1910"/>
      <c r="Q17" s="1910"/>
      <c r="R17" s="1910"/>
      <c r="S17" s="1910"/>
      <c r="T17" s="1910"/>
      <c r="U17" s="1910"/>
      <c r="V17" s="1910"/>
      <c r="W17" s="1910"/>
      <c r="X17" s="1910"/>
      <c r="Y17" s="1910"/>
      <c r="Z17" s="1910"/>
      <c r="AA17" s="1910"/>
      <c r="AB17" s="1910"/>
      <c r="AC17" s="1910"/>
      <c r="AD17" s="1910"/>
      <c r="AE17" s="1910"/>
      <c r="AF17" s="1910"/>
      <c r="AG17" s="1910"/>
      <c r="AH17" s="1910"/>
    </row>
    <row r="18" spans="1:34" ht="24.75" customHeight="1">
      <c r="A18" s="927" t="s">
        <v>199</v>
      </c>
      <c r="B18" s="926" t="s">
        <v>226</v>
      </c>
      <c r="C18" s="392"/>
      <c r="D18" s="392"/>
      <c r="E18" s="393"/>
      <c r="F18" s="1873" t="s">
        <v>198</v>
      </c>
      <c r="G18" s="1874"/>
      <c r="H18" s="1874"/>
      <c r="I18" s="1874"/>
      <c r="J18" s="1873" t="s">
        <v>197</v>
      </c>
      <c r="K18" s="1874"/>
      <c r="L18" s="1874"/>
      <c r="M18" s="1874"/>
      <c r="N18" s="921" t="s">
        <v>355</v>
      </c>
      <c r="O18" s="922" t="s">
        <v>356</v>
      </c>
      <c r="P18" s="922" t="s">
        <v>357</v>
      </c>
      <c r="Q18" s="922" t="s">
        <v>358</v>
      </c>
      <c r="R18" s="922" t="s">
        <v>300</v>
      </c>
      <c r="S18" s="922" t="s">
        <v>301</v>
      </c>
      <c r="T18" s="922" t="s">
        <v>359</v>
      </c>
      <c r="U18" s="922" t="s">
        <v>360</v>
      </c>
      <c r="V18" s="923" t="s">
        <v>361</v>
      </c>
      <c r="W18" s="923" t="s">
        <v>362</v>
      </c>
      <c r="X18" s="923" t="s">
        <v>363</v>
      </c>
      <c r="Y18" s="923" t="s">
        <v>364</v>
      </c>
      <c r="Z18" s="923" t="s">
        <v>365</v>
      </c>
      <c r="AA18" s="923" t="s">
        <v>366</v>
      </c>
      <c r="AB18" s="923" t="s">
        <v>367</v>
      </c>
      <c r="AC18" s="923" t="s">
        <v>368</v>
      </c>
      <c r="AD18" s="923" t="s">
        <v>369</v>
      </c>
      <c r="AE18" s="923" t="s">
        <v>370</v>
      </c>
      <c r="AF18" s="923" t="s">
        <v>371</v>
      </c>
      <c r="AG18" s="923" t="s">
        <v>372</v>
      </c>
      <c r="AH18" s="924" t="s">
        <v>373</v>
      </c>
    </row>
    <row r="19" spans="1:34" ht="13.5" customHeight="1">
      <c r="A19" s="928">
        <v>4911</v>
      </c>
      <c r="B19" s="394" t="str">
        <f>'43'!C7</f>
        <v> Náklady přípravy a zabezpečení akcí programu</v>
      </c>
      <c r="C19" s="394"/>
      <c r="D19" s="394"/>
      <c r="E19" s="394"/>
      <c r="F19" s="1846"/>
      <c r="G19" s="1846"/>
      <c r="H19" s="1846"/>
      <c r="I19" s="1846"/>
      <c r="J19" s="1852">
        <f>'43'!N7</f>
        <v>154.517</v>
      </c>
      <c r="K19" s="1852"/>
      <c r="L19" s="1852"/>
      <c r="M19" s="1852"/>
      <c r="N19" s="784"/>
      <c r="O19" s="905"/>
      <c r="P19" s="905"/>
      <c r="Q19" s="905"/>
      <c r="R19" s="905"/>
      <c r="S19" s="905"/>
      <c r="T19" s="905"/>
      <c r="U19" s="905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787">
        <f>J19-SUM(N19:AG19)</f>
        <v>154.517</v>
      </c>
    </row>
    <row r="20" spans="1:34" ht="13.5" customHeight="1">
      <c r="A20" s="929">
        <f>A19+1</f>
        <v>4912</v>
      </c>
      <c r="B20" s="394" t="str">
        <f>'43'!C8</f>
        <v> Mzdové náklady a povinné pojistné</v>
      </c>
      <c r="C20" s="394"/>
      <c r="D20" s="394"/>
      <c r="E20" s="394"/>
      <c r="F20" s="1846"/>
      <c r="G20" s="1846"/>
      <c r="H20" s="1846"/>
      <c r="I20" s="1846"/>
      <c r="J20" s="1847">
        <f>'43'!N8</f>
        <v>0</v>
      </c>
      <c r="K20" s="1847"/>
      <c r="L20" s="1847"/>
      <c r="M20" s="1847"/>
      <c r="N20" s="784"/>
      <c r="O20" s="905"/>
      <c r="P20" s="905"/>
      <c r="Q20" s="905"/>
      <c r="R20" s="905"/>
      <c r="S20" s="905"/>
      <c r="T20" s="905"/>
      <c r="U20" s="905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787">
        <f aca="true" t="shared" si="1" ref="AH20:AH45">J20-SUM(N20:AG20)</f>
        <v>0</v>
      </c>
    </row>
    <row r="21" spans="1:34" ht="13.5" customHeight="1">
      <c r="A21" s="929">
        <f aca="true" t="shared" si="2" ref="A21:A46">A20+1</f>
        <v>4913</v>
      </c>
      <c r="B21" s="394" t="str">
        <f>'43'!C9</f>
        <v> Náklady materiální povahy a služby</v>
      </c>
      <c r="C21" s="394"/>
      <c r="D21" s="394"/>
      <c r="E21" s="394"/>
      <c r="F21" s="1846"/>
      <c r="G21" s="1846"/>
      <c r="H21" s="1846"/>
      <c r="I21" s="1846"/>
      <c r="J21" s="1852">
        <f>'43'!N9</f>
        <v>21337.441</v>
      </c>
      <c r="K21" s="1852"/>
      <c r="L21" s="1852"/>
      <c r="M21" s="1852"/>
      <c r="N21" s="814"/>
      <c r="O21" s="1050"/>
      <c r="P21" s="1050"/>
      <c r="Q21" s="1050"/>
      <c r="R21" s="1050"/>
      <c r="S21" s="1050"/>
      <c r="T21" s="1050"/>
      <c r="U21" s="1050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787">
        <f t="shared" si="1"/>
        <v>21337.441</v>
      </c>
    </row>
    <row r="22" spans="1:34" ht="13.5" customHeight="1">
      <c r="A22" s="929">
        <f t="shared" si="2"/>
        <v>4914</v>
      </c>
      <c r="B22" s="394" t="str">
        <f>'43'!C10</f>
        <v> Náklady na reprodukci stavební části staveb</v>
      </c>
      <c r="C22" s="394"/>
      <c r="D22" s="394"/>
      <c r="E22" s="394"/>
      <c r="F22" s="1846"/>
      <c r="G22" s="1846"/>
      <c r="H22" s="1846"/>
      <c r="I22" s="1846"/>
      <c r="J22" s="1852">
        <f>'43'!N10</f>
        <v>45.447</v>
      </c>
      <c r="K22" s="1852"/>
      <c r="L22" s="1852"/>
      <c r="M22" s="1852"/>
      <c r="N22" s="814"/>
      <c r="O22" s="905"/>
      <c r="P22" s="1050"/>
      <c r="Q22" s="1050"/>
      <c r="R22" s="1050"/>
      <c r="S22" s="1050"/>
      <c r="T22" s="1050"/>
      <c r="U22" s="1050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787">
        <f t="shared" si="1"/>
        <v>45.447</v>
      </c>
    </row>
    <row r="23" spans="1:34" ht="13.5" customHeight="1">
      <c r="A23" s="929">
        <f t="shared" si="2"/>
        <v>4915</v>
      </c>
      <c r="B23" s="394" t="str">
        <f>'43'!C11</f>
        <v> Náklady na reprodukci technologické části staveb</v>
      </c>
      <c r="C23" s="394"/>
      <c r="D23" s="394"/>
      <c r="E23" s="394"/>
      <c r="F23" s="1846"/>
      <c r="G23" s="1846"/>
      <c r="H23" s="1846"/>
      <c r="I23" s="1846"/>
      <c r="J23" s="1847">
        <f>'43'!N11</f>
        <v>0</v>
      </c>
      <c r="K23" s="1847"/>
      <c r="L23" s="1847"/>
      <c r="M23" s="1847"/>
      <c r="N23" s="814"/>
      <c r="O23" s="1050"/>
      <c r="P23" s="1050"/>
      <c r="Q23" s="1050"/>
      <c r="R23" s="1050"/>
      <c r="S23" s="1050"/>
      <c r="T23" s="1050"/>
      <c r="U23" s="1050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787">
        <f t="shared" si="1"/>
        <v>0</v>
      </c>
    </row>
    <row r="24" spans="1:34" ht="13.5" customHeight="1">
      <c r="A24" s="929">
        <f t="shared" si="2"/>
        <v>4916</v>
      </c>
      <c r="B24" s="394" t="str">
        <f>'43'!C12</f>
        <v> Náklady na movitý hmotný majetek</v>
      </c>
      <c r="C24" s="394"/>
      <c r="D24" s="394"/>
      <c r="E24" s="394"/>
      <c r="F24" s="1846"/>
      <c r="G24" s="1846"/>
      <c r="H24" s="1846"/>
      <c r="I24" s="1846"/>
      <c r="J24" s="1852">
        <f>'43'!N12</f>
        <v>987.386</v>
      </c>
      <c r="K24" s="1852"/>
      <c r="L24" s="1852"/>
      <c r="M24" s="1852"/>
      <c r="N24" s="814"/>
      <c r="O24" s="1050"/>
      <c r="P24" s="1050"/>
      <c r="Q24" s="1050"/>
      <c r="R24" s="1050"/>
      <c r="S24" s="1050"/>
      <c r="T24" s="1050"/>
      <c r="U24" s="1050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787">
        <f t="shared" si="1"/>
        <v>987.386</v>
      </c>
    </row>
    <row r="25" spans="1:34" ht="13.5" customHeight="1">
      <c r="A25" s="929">
        <f t="shared" si="2"/>
        <v>4917</v>
      </c>
      <c r="B25" s="394" t="str">
        <f>'43'!C13</f>
        <v> Náklady na nehmotný majetek</v>
      </c>
      <c r="C25" s="394"/>
      <c r="D25" s="394"/>
      <c r="E25" s="394"/>
      <c r="F25" s="1846"/>
      <c r="G25" s="1846"/>
      <c r="H25" s="1846"/>
      <c r="I25" s="1846"/>
      <c r="J25" s="1852">
        <f>'43'!N13</f>
        <v>8.547</v>
      </c>
      <c r="K25" s="1852"/>
      <c r="L25" s="1852"/>
      <c r="M25" s="1852"/>
      <c r="N25" s="814"/>
      <c r="O25" s="1050"/>
      <c r="P25" s="1050"/>
      <c r="Q25" s="1050"/>
      <c r="R25" s="1050"/>
      <c r="S25" s="1050"/>
      <c r="T25" s="1050"/>
      <c r="U25" s="1050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051"/>
      <c r="AH25" s="787">
        <f t="shared" si="1"/>
        <v>8.547</v>
      </c>
    </row>
    <row r="26" spans="1:34" ht="13.5" customHeight="1">
      <c r="A26" s="929">
        <f t="shared" si="2"/>
        <v>4918</v>
      </c>
      <c r="B26" s="394" t="str">
        <f>'43'!C14</f>
        <v> Ostatní investiční a neinvestiční náklady</v>
      </c>
      <c r="C26" s="394"/>
      <c r="D26" s="394"/>
      <c r="E26" s="394"/>
      <c r="F26" s="1846"/>
      <c r="G26" s="1846"/>
      <c r="H26" s="1846"/>
      <c r="I26" s="1846"/>
      <c r="J26" s="1847">
        <f>'43'!N14</f>
        <v>0</v>
      </c>
      <c r="K26" s="1847"/>
      <c r="L26" s="1847"/>
      <c r="M26" s="1847"/>
      <c r="N26" s="814"/>
      <c r="O26" s="1050"/>
      <c r="P26" s="1050"/>
      <c r="Q26" s="1050"/>
      <c r="R26" s="1050"/>
      <c r="S26" s="1050"/>
      <c r="T26" s="1050"/>
      <c r="U26" s="1050"/>
      <c r="V26" s="1051"/>
      <c r="W26" s="1051"/>
      <c r="X26" s="1051"/>
      <c r="Y26" s="1051"/>
      <c r="Z26" s="1051"/>
      <c r="AA26" s="1051"/>
      <c r="AB26" s="1051"/>
      <c r="AC26" s="1051"/>
      <c r="AD26" s="1051"/>
      <c r="AE26" s="1051"/>
      <c r="AF26" s="1051"/>
      <c r="AG26" s="1051"/>
      <c r="AH26" s="787">
        <f t="shared" si="1"/>
        <v>0</v>
      </c>
    </row>
    <row r="27" spans="1:34" ht="13.5" customHeight="1">
      <c r="A27" s="930">
        <f t="shared" si="2"/>
        <v>4919</v>
      </c>
      <c r="B27" s="408" t="str">
        <f>'43'!C15</f>
        <v> Rezerva na úhradu nákladů akcí programu</v>
      </c>
      <c r="C27" s="408"/>
      <c r="D27" s="408"/>
      <c r="E27" s="408"/>
      <c r="F27" s="1850"/>
      <c r="G27" s="1850"/>
      <c r="H27" s="1850"/>
      <c r="I27" s="1850"/>
      <c r="J27" s="1851">
        <f>'43'!N15</f>
        <v>14.061</v>
      </c>
      <c r="K27" s="1851"/>
      <c r="L27" s="1851"/>
      <c r="M27" s="1851"/>
      <c r="N27" s="784"/>
      <c r="O27" s="905"/>
      <c r="P27" s="905"/>
      <c r="Q27" s="905"/>
      <c r="R27" s="905"/>
      <c r="S27" s="905"/>
      <c r="T27" s="905"/>
      <c r="U27" s="905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49"/>
      <c r="AG27" s="1049"/>
      <c r="AH27" s="787">
        <f t="shared" si="1"/>
        <v>14.061</v>
      </c>
    </row>
    <row r="28" spans="1:34" ht="15" customHeight="1">
      <c r="A28" s="929">
        <f t="shared" si="2"/>
        <v>4920</v>
      </c>
      <c r="B28" s="394" t="str">
        <f>'43'!C16</f>
        <v> INVESTIČNÍ A NEINVEST. NÁKLADY CELKEM</v>
      </c>
      <c r="C28" s="394"/>
      <c r="D28" s="394"/>
      <c r="E28" s="394"/>
      <c r="F28" s="1846"/>
      <c r="G28" s="1846"/>
      <c r="H28" s="1846"/>
      <c r="I28" s="1846"/>
      <c r="J28" s="1852">
        <f>'43'!N16</f>
        <v>22547.399</v>
      </c>
      <c r="K28" s="1852"/>
      <c r="L28" s="1852"/>
      <c r="M28" s="1852"/>
      <c r="N28" s="786">
        <f>SUM(N19:N27)</f>
        <v>0</v>
      </c>
      <c r="O28" s="1052">
        <f aca="true" t="shared" si="3" ref="O28:U28">SUM(O19:O27)</f>
        <v>0</v>
      </c>
      <c r="P28" s="1052">
        <f t="shared" si="3"/>
        <v>0</v>
      </c>
      <c r="Q28" s="1052">
        <f t="shared" si="3"/>
        <v>0</v>
      </c>
      <c r="R28" s="1052">
        <f t="shared" si="3"/>
        <v>0</v>
      </c>
      <c r="S28" s="1052">
        <f t="shared" si="3"/>
        <v>0</v>
      </c>
      <c r="T28" s="1052">
        <f t="shared" si="3"/>
        <v>0</v>
      </c>
      <c r="U28" s="1052">
        <f t="shared" si="3"/>
        <v>0</v>
      </c>
      <c r="V28" s="1052">
        <f aca="true" t="shared" si="4" ref="V28:AH28">SUM(V19:V27)</f>
        <v>0</v>
      </c>
      <c r="W28" s="1052">
        <f t="shared" si="4"/>
        <v>0</v>
      </c>
      <c r="X28" s="1052">
        <f t="shared" si="4"/>
        <v>0</v>
      </c>
      <c r="Y28" s="1052">
        <f t="shared" si="4"/>
        <v>0</v>
      </c>
      <c r="Z28" s="1052">
        <f t="shared" si="4"/>
        <v>0</v>
      </c>
      <c r="AA28" s="1052">
        <f t="shared" si="4"/>
        <v>0</v>
      </c>
      <c r="AB28" s="1052">
        <f t="shared" si="4"/>
        <v>0</v>
      </c>
      <c r="AC28" s="1052">
        <f t="shared" si="4"/>
        <v>0</v>
      </c>
      <c r="AD28" s="1052">
        <f t="shared" si="4"/>
        <v>0</v>
      </c>
      <c r="AE28" s="1052">
        <f t="shared" si="4"/>
        <v>0</v>
      </c>
      <c r="AF28" s="1052">
        <f t="shared" si="4"/>
        <v>0</v>
      </c>
      <c r="AG28" s="1052">
        <f t="shared" si="4"/>
        <v>0</v>
      </c>
      <c r="AH28" s="925">
        <f t="shared" si="4"/>
        <v>22547.398999999998</v>
      </c>
    </row>
    <row r="29" spans="1:34" ht="13.5" customHeight="1">
      <c r="A29" s="929">
        <f t="shared" si="2"/>
        <v>4921</v>
      </c>
      <c r="B29" s="394" t="str">
        <f>'43'!C17</f>
        <v> Splátky návratných fin.výpomocí ze stát.rozpočtu</v>
      </c>
      <c r="C29" s="394"/>
      <c r="D29" s="394"/>
      <c r="E29" s="394"/>
      <c r="F29" s="1846"/>
      <c r="G29" s="1846"/>
      <c r="H29" s="1846"/>
      <c r="I29" s="1846"/>
      <c r="J29" s="1847">
        <f>'43'!N17</f>
        <v>0</v>
      </c>
      <c r="K29" s="1847"/>
      <c r="L29" s="1847"/>
      <c r="M29" s="1847"/>
      <c r="N29" s="784"/>
      <c r="O29" s="905"/>
      <c r="P29" s="905"/>
      <c r="Q29" s="905"/>
      <c r="R29" s="905"/>
      <c r="S29" s="905"/>
      <c r="T29" s="905"/>
      <c r="U29" s="905"/>
      <c r="V29" s="1049"/>
      <c r="W29" s="1049"/>
      <c r="X29" s="1049"/>
      <c r="Y29" s="1049"/>
      <c r="Z29" s="1049"/>
      <c r="AA29" s="1049"/>
      <c r="AB29" s="1049"/>
      <c r="AC29" s="1049"/>
      <c r="AD29" s="1049"/>
      <c r="AE29" s="1049"/>
      <c r="AF29" s="1049"/>
      <c r="AG29" s="1049"/>
      <c r="AH29" s="787">
        <f t="shared" si="1"/>
        <v>0</v>
      </c>
    </row>
    <row r="30" spans="1:34" ht="13.5" customHeight="1">
      <c r="A30" s="929">
        <f t="shared" si="2"/>
        <v>4922</v>
      </c>
      <c r="B30" s="394" t="str">
        <f>'43'!C18</f>
        <v> Splátky úvěrů poskytnutých se státní zárukou</v>
      </c>
      <c r="C30" s="394"/>
      <c r="D30" s="394"/>
      <c r="E30" s="394"/>
      <c r="F30" s="1846"/>
      <c r="G30" s="1846"/>
      <c r="H30" s="1846"/>
      <c r="I30" s="1846"/>
      <c r="J30" s="1847">
        <f>'43'!N18</f>
        <v>0</v>
      </c>
      <c r="K30" s="1847"/>
      <c r="L30" s="1847"/>
      <c r="M30" s="1847"/>
      <c r="N30" s="784"/>
      <c r="O30" s="905"/>
      <c r="P30" s="905"/>
      <c r="Q30" s="905"/>
      <c r="R30" s="905"/>
      <c r="S30" s="905"/>
      <c r="T30" s="905"/>
      <c r="U30" s="905"/>
      <c r="V30" s="1049"/>
      <c r="W30" s="1049"/>
      <c r="X30" s="1049"/>
      <c r="Y30" s="1049"/>
      <c r="Z30" s="1049"/>
      <c r="AA30" s="1049"/>
      <c r="AB30" s="1049"/>
      <c r="AC30" s="1049"/>
      <c r="AD30" s="1049"/>
      <c r="AE30" s="1049"/>
      <c r="AF30" s="1049"/>
      <c r="AG30" s="1049"/>
      <c r="AH30" s="787">
        <f t="shared" si="1"/>
        <v>0</v>
      </c>
    </row>
    <row r="31" spans="1:34" ht="13.5" customHeight="1">
      <c r="A31" s="929">
        <f t="shared" si="2"/>
        <v>4923</v>
      </c>
      <c r="B31" s="394" t="str">
        <f>'43'!C19</f>
        <v> Splátky úvěrů poskytnutých bez státní záruky</v>
      </c>
      <c r="C31" s="394"/>
      <c r="D31" s="394"/>
      <c r="E31" s="394"/>
      <c r="F31" s="1846"/>
      <c r="G31" s="1846"/>
      <c r="H31" s="1846"/>
      <c r="I31" s="1846"/>
      <c r="J31" s="1847">
        <f>'43'!N19</f>
        <v>0</v>
      </c>
      <c r="K31" s="1847"/>
      <c r="L31" s="1847"/>
      <c r="M31" s="1847"/>
      <c r="N31" s="784"/>
      <c r="O31" s="905"/>
      <c r="P31" s="905"/>
      <c r="Q31" s="905"/>
      <c r="R31" s="905"/>
      <c r="S31" s="905"/>
      <c r="T31" s="905"/>
      <c r="U31" s="905"/>
      <c r="V31" s="1049"/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049"/>
      <c r="AH31" s="787">
        <f t="shared" si="1"/>
        <v>0</v>
      </c>
    </row>
    <row r="32" spans="1:34" ht="13.5" customHeight="1">
      <c r="A32" s="931">
        <f t="shared" si="2"/>
        <v>4924</v>
      </c>
      <c r="B32" s="13" t="str">
        <f>'43'!C23</f>
        <v> Ostatní finanční potřeby fin. programu </v>
      </c>
      <c r="C32" s="13"/>
      <c r="D32" s="13"/>
      <c r="E32" s="13"/>
      <c r="F32" s="1848"/>
      <c r="G32" s="1848"/>
      <c r="H32" s="1848"/>
      <c r="I32" s="1848"/>
      <c r="J32" s="1849">
        <f>'43'!N23</f>
        <v>1034.195</v>
      </c>
      <c r="K32" s="1849"/>
      <c r="L32" s="1849"/>
      <c r="M32" s="1849"/>
      <c r="N32" s="784"/>
      <c r="O32" s="905"/>
      <c r="P32" s="905"/>
      <c r="Q32" s="905"/>
      <c r="R32" s="905"/>
      <c r="S32" s="905"/>
      <c r="T32" s="905"/>
      <c r="U32" s="905"/>
      <c r="V32" s="1049"/>
      <c r="W32" s="1049"/>
      <c r="X32" s="1049"/>
      <c r="Y32" s="1049"/>
      <c r="Z32" s="1049"/>
      <c r="AA32" s="1049"/>
      <c r="AB32" s="1049"/>
      <c r="AC32" s="1049"/>
      <c r="AD32" s="1049"/>
      <c r="AE32" s="1049"/>
      <c r="AF32" s="1049"/>
      <c r="AG32" s="1049"/>
      <c r="AH32" s="787">
        <f t="shared" si="1"/>
        <v>1034.195</v>
      </c>
    </row>
    <row r="33" spans="1:34" ht="15" customHeight="1">
      <c r="A33" s="932">
        <f t="shared" si="2"/>
        <v>4925</v>
      </c>
      <c r="B33" s="392" t="str">
        <f>'43'!C24</f>
        <v> SOUHRN POTŘEB FINANCOVÁNÍ PROGRAMU </v>
      </c>
      <c r="C33" s="392"/>
      <c r="D33" s="392"/>
      <c r="E33" s="392"/>
      <c r="F33" s="1823"/>
      <c r="G33" s="1842"/>
      <c r="H33" s="1842"/>
      <c r="I33" s="1842"/>
      <c r="J33" s="1824">
        <f>'43'!N24</f>
        <v>23581.593999999997</v>
      </c>
      <c r="K33" s="1824"/>
      <c r="L33" s="1824"/>
      <c r="M33" s="1824"/>
      <c r="N33" s="786">
        <f aca="true" t="shared" si="5" ref="N33:V33">SUM(N28:N32)</f>
        <v>0</v>
      </c>
      <c r="O33" s="1052">
        <f t="shared" si="5"/>
        <v>0</v>
      </c>
      <c r="P33" s="1052">
        <f t="shared" si="5"/>
        <v>0</v>
      </c>
      <c r="Q33" s="1052">
        <f t="shared" si="5"/>
        <v>0</v>
      </c>
      <c r="R33" s="1052">
        <f t="shared" si="5"/>
        <v>0</v>
      </c>
      <c r="S33" s="1052">
        <f t="shared" si="5"/>
        <v>0</v>
      </c>
      <c r="T33" s="1052">
        <f t="shared" si="5"/>
        <v>0</v>
      </c>
      <c r="U33" s="1052">
        <f t="shared" si="5"/>
        <v>0</v>
      </c>
      <c r="V33" s="1052">
        <f t="shared" si="5"/>
        <v>0</v>
      </c>
      <c r="W33" s="1052"/>
      <c r="X33" s="1052"/>
      <c r="Y33" s="1052"/>
      <c r="Z33" s="1052"/>
      <c r="AA33" s="1052"/>
      <c r="AB33" s="1052"/>
      <c r="AC33" s="1052"/>
      <c r="AD33" s="1052"/>
      <c r="AE33" s="1052"/>
      <c r="AF33" s="1052"/>
      <c r="AG33" s="1053">
        <f>SUM(AG28:AG32)</f>
        <v>0</v>
      </c>
      <c r="AH33" s="791">
        <f>SUM(AH28:AH32)</f>
        <v>23581.593999999997</v>
      </c>
    </row>
    <row r="34" spans="1:34" ht="13.5" customHeight="1">
      <c r="A34" s="933">
        <f t="shared" si="2"/>
        <v>4926</v>
      </c>
      <c r="B34" s="396" t="str">
        <f>'43'!C26</f>
        <v> Vlastní zdroje účastníka programu</v>
      </c>
      <c r="C34" s="35"/>
      <c r="D34" s="35"/>
      <c r="E34" s="35"/>
      <c r="F34" s="1843" t="s">
        <v>244</v>
      </c>
      <c r="G34" s="1844"/>
      <c r="H34" s="1844"/>
      <c r="I34" s="1844"/>
      <c r="J34" s="1845">
        <f>'43'!N26</f>
        <v>0</v>
      </c>
      <c r="K34" s="1845"/>
      <c r="L34" s="1845"/>
      <c r="M34" s="1845"/>
      <c r="N34" s="1084"/>
      <c r="O34" s="1085"/>
      <c r="P34" s="1085"/>
      <c r="Q34" s="1085"/>
      <c r="R34" s="1085"/>
      <c r="S34" s="1085"/>
      <c r="T34" s="1085"/>
      <c r="U34" s="1085"/>
      <c r="V34" s="1086"/>
      <c r="W34" s="1049"/>
      <c r="X34" s="1049"/>
      <c r="Y34" s="1049"/>
      <c r="Z34" s="1049"/>
      <c r="AA34" s="1049"/>
      <c r="AB34" s="1049"/>
      <c r="AC34" s="1049"/>
      <c r="AD34" s="1049"/>
      <c r="AE34" s="1049"/>
      <c r="AF34" s="1049"/>
      <c r="AG34" s="1049"/>
      <c r="AH34" s="787">
        <f t="shared" si="1"/>
        <v>0</v>
      </c>
    </row>
    <row r="35" spans="1:34" ht="13.5" customHeight="1">
      <c r="A35" s="934">
        <f t="shared" si="2"/>
        <v>4927</v>
      </c>
      <c r="B35" s="398" t="str">
        <f>'43'!C27</f>
        <v> Úvěry poskytnuté bez státní záruky</v>
      </c>
      <c r="C35" s="395"/>
      <c r="D35" s="395"/>
      <c r="E35" s="395"/>
      <c r="F35" s="1838"/>
      <c r="G35" s="1838"/>
      <c r="H35" s="1838"/>
      <c r="I35" s="1838"/>
      <c r="J35" s="1839">
        <f>'43'!N27</f>
        <v>0</v>
      </c>
      <c r="K35" s="1839"/>
      <c r="L35" s="1839"/>
      <c r="M35" s="1839"/>
      <c r="N35" s="1084"/>
      <c r="O35" s="1085"/>
      <c r="P35" s="1085"/>
      <c r="Q35" s="1085"/>
      <c r="R35" s="1085"/>
      <c r="S35" s="1085"/>
      <c r="T35" s="1085"/>
      <c r="U35" s="1085"/>
      <c r="V35" s="1086"/>
      <c r="W35" s="1049"/>
      <c r="X35" s="1049"/>
      <c r="Y35" s="1049"/>
      <c r="Z35" s="1049"/>
      <c r="AA35" s="1049"/>
      <c r="AB35" s="1049"/>
      <c r="AC35" s="1049"/>
      <c r="AD35" s="1049"/>
      <c r="AE35" s="1049"/>
      <c r="AF35" s="1049"/>
      <c r="AG35" s="1049"/>
      <c r="AH35" s="787">
        <f t="shared" si="1"/>
        <v>0</v>
      </c>
    </row>
    <row r="36" spans="1:34" ht="13.5" customHeight="1" thickBot="1">
      <c r="A36" s="931">
        <f t="shared" si="2"/>
        <v>4928</v>
      </c>
      <c r="B36" s="413" t="str">
        <f>'43'!C30</f>
        <v> Úvěry poskytnuté se státní zárukou</v>
      </c>
      <c r="C36" s="414"/>
      <c r="D36" s="414"/>
      <c r="E36" s="414"/>
      <c r="F36" s="1840"/>
      <c r="G36" s="1840"/>
      <c r="H36" s="1840"/>
      <c r="I36" s="1840"/>
      <c r="J36" s="1841">
        <f>'43'!N30</f>
        <v>0</v>
      </c>
      <c r="K36" s="1841"/>
      <c r="L36" s="1841"/>
      <c r="M36" s="1841"/>
      <c r="N36" s="1084"/>
      <c r="O36" s="1085"/>
      <c r="P36" s="1085"/>
      <c r="Q36" s="1085"/>
      <c r="R36" s="1085"/>
      <c r="S36" s="1085"/>
      <c r="T36" s="1085"/>
      <c r="U36" s="1085"/>
      <c r="V36" s="1086"/>
      <c r="W36" s="1049"/>
      <c r="X36" s="1049"/>
      <c r="Y36" s="1049"/>
      <c r="Z36" s="1049"/>
      <c r="AA36" s="1049"/>
      <c r="AB36" s="1049"/>
      <c r="AC36" s="1049"/>
      <c r="AD36" s="1049"/>
      <c r="AE36" s="1049"/>
      <c r="AF36" s="1049"/>
      <c r="AG36" s="1049"/>
      <c r="AH36" s="787">
        <f t="shared" si="1"/>
        <v>0</v>
      </c>
    </row>
    <row r="37" spans="1:34" ht="15" customHeight="1" thickTop="1">
      <c r="A37" s="917">
        <f t="shared" si="2"/>
        <v>4929</v>
      </c>
      <c r="B37" s="580" t="str">
        <f>'43'!C35</f>
        <v> Návratné fin.výpomoci ze stát.rozpočtu (NFV)</v>
      </c>
      <c r="C37" s="581"/>
      <c r="D37" s="581"/>
      <c r="E37" s="581"/>
      <c r="F37" s="1832"/>
      <c r="G37" s="1832"/>
      <c r="H37" s="1832"/>
      <c r="I37" s="1832"/>
      <c r="J37" s="1833">
        <f>'43'!N35</f>
        <v>0</v>
      </c>
      <c r="K37" s="1833"/>
      <c r="L37" s="1833"/>
      <c r="M37" s="1834"/>
      <c r="N37" s="1087"/>
      <c r="O37" s="1088"/>
      <c r="P37" s="1088"/>
      <c r="Q37" s="1088"/>
      <c r="R37" s="1088"/>
      <c r="S37" s="1088"/>
      <c r="T37" s="1088"/>
      <c r="U37" s="1088"/>
      <c r="V37" s="1089"/>
      <c r="W37" s="1054"/>
      <c r="X37" s="1054"/>
      <c r="Y37" s="1054"/>
      <c r="Z37" s="1054"/>
      <c r="AA37" s="1054"/>
      <c r="AB37" s="1054"/>
      <c r="AC37" s="1054"/>
      <c r="AD37" s="1054"/>
      <c r="AE37" s="1054"/>
      <c r="AF37" s="1054"/>
      <c r="AG37" s="1054"/>
      <c r="AH37" s="787">
        <f t="shared" si="1"/>
        <v>0</v>
      </c>
    </row>
    <row r="38" spans="1:34" ht="15" customHeight="1">
      <c r="A38" s="918">
        <f t="shared" si="2"/>
        <v>4930</v>
      </c>
      <c r="B38" s="582" t="str">
        <f>'43'!C40</f>
        <v> Systémově určené výdaje stát.rozpočtu (SUV)</v>
      </c>
      <c r="C38" s="583"/>
      <c r="D38" s="583"/>
      <c r="E38" s="583"/>
      <c r="F38" s="1835"/>
      <c r="G38" s="1835"/>
      <c r="H38" s="1835"/>
      <c r="I38" s="1835"/>
      <c r="J38" s="1836">
        <f>'43'!N40</f>
        <v>23581.593999999997</v>
      </c>
      <c r="K38" s="1836"/>
      <c r="L38" s="1836"/>
      <c r="M38" s="1837"/>
      <c r="N38" s="1090"/>
      <c r="O38" s="1091"/>
      <c r="P38" s="1091"/>
      <c r="Q38" s="1091"/>
      <c r="R38" s="1091"/>
      <c r="S38" s="1091"/>
      <c r="T38" s="1091"/>
      <c r="U38" s="1091"/>
      <c r="V38" s="1092"/>
      <c r="W38" s="1055"/>
      <c r="X38" s="1055"/>
      <c r="Y38" s="1055"/>
      <c r="Z38" s="1055"/>
      <c r="AA38" s="1055"/>
      <c r="AB38" s="1055"/>
      <c r="AC38" s="1055"/>
      <c r="AD38" s="1055"/>
      <c r="AE38" s="1055"/>
      <c r="AF38" s="1055"/>
      <c r="AG38" s="1055"/>
      <c r="AH38" s="787">
        <f t="shared" si="1"/>
        <v>23581.593999999997</v>
      </c>
    </row>
    <row r="39" spans="1:34" ht="15" customHeight="1" thickBot="1">
      <c r="A39" s="916">
        <f t="shared" si="2"/>
        <v>4931</v>
      </c>
      <c r="B39" s="584" t="str">
        <f>'43'!C45</f>
        <v> Individuálně posuz.výdaje stát.rozpočtu (IPV)</v>
      </c>
      <c r="C39" s="585"/>
      <c r="D39" s="585"/>
      <c r="E39" s="585"/>
      <c r="F39" s="1829"/>
      <c r="G39" s="1829"/>
      <c r="H39" s="1829"/>
      <c r="I39" s="1829"/>
      <c r="J39" s="1830">
        <f>'43'!N45</f>
        <v>0</v>
      </c>
      <c r="K39" s="1830"/>
      <c r="L39" s="1830"/>
      <c r="M39" s="1831"/>
      <c r="N39" s="1093"/>
      <c r="O39" s="1094"/>
      <c r="P39" s="1094"/>
      <c r="Q39" s="1094"/>
      <c r="R39" s="1094"/>
      <c r="S39" s="1094"/>
      <c r="T39" s="1094"/>
      <c r="U39" s="1094"/>
      <c r="V39" s="1095"/>
      <c r="W39" s="1056"/>
      <c r="X39" s="1056"/>
      <c r="Y39" s="1056"/>
      <c r="Z39" s="1056"/>
      <c r="AA39" s="1056"/>
      <c r="AB39" s="1056"/>
      <c r="AC39" s="1056"/>
      <c r="AD39" s="1056"/>
      <c r="AE39" s="1056"/>
      <c r="AF39" s="1056"/>
      <c r="AG39" s="1056"/>
      <c r="AH39" s="787">
        <f t="shared" si="1"/>
        <v>0</v>
      </c>
    </row>
    <row r="40" spans="1:34" ht="13.5" customHeight="1" thickTop="1">
      <c r="A40" s="935">
        <f t="shared" si="2"/>
        <v>4932</v>
      </c>
      <c r="B40" s="397" t="str">
        <f>'43'!C50</f>
        <v> Dotace poskytnuté ze státních fondů</v>
      </c>
      <c r="C40" s="394"/>
      <c r="D40" s="394"/>
      <c r="E40" s="394"/>
      <c r="F40" s="1825"/>
      <c r="G40" s="1825"/>
      <c r="H40" s="1825"/>
      <c r="I40" s="1825"/>
      <c r="J40" s="1826">
        <f>'43'!N42</f>
        <v>0</v>
      </c>
      <c r="K40" s="1826"/>
      <c r="L40" s="1826"/>
      <c r="M40" s="1826"/>
      <c r="N40" s="1084"/>
      <c r="O40" s="1085"/>
      <c r="P40" s="1085"/>
      <c r="Q40" s="1085"/>
      <c r="R40" s="1085"/>
      <c r="S40" s="1085"/>
      <c r="T40" s="1085"/>
      <c r="U40" s="1085"/>
      <c r="V40" s="1086"/>
      <c r="W40" s="1049"/>
      <c r="X40" s="1049"/>
      <c r="Y40" s="1049"/>
      <c r="Z40" s="1049"/>
      <c r="AA40" s="1049"/>
      <c r="AB40" s="1049"/>
      <c r="AC40" s="1049"/>
      <c r="AD40" s="1049"/>
      <c r="AE40" s="1049"/>
      <c r="AF40" s="1049"/>
      <c r="AG40" s="1049"/>
      <c r="AH40" s="787">
        <f t="shared" si="1"/>
        <v>0</v>
      </c>
    </row>
    <row r="41" spans="1:34" ht="13.5" customHeight="1">
      <c r="A41" s="897">
        <f t="shared" si="2"/>
        <v>4933</v>
      </c>
      <c r="B41" s="397" t="str">
        <f>'43'!C54</f>
        <v> Dotace z územních rozpočtů</v>
      </c>
      <c r="C41" s="394"/>
      <c r="D41" s="394"/>
      <c r="E41" s="394"/>
      <c r="F41" s="1825" t="s">
        <v>244</v>
      </c>
      <c r="G41" s="1825"/>
      <c r="H41" s="1825"/>
      <c r="I41" s="1825"/>
      <c r="J41" s="1826">
        <f>'43'!N54</f>
        <v>0</v>
      </c>
      <c r="K41" s="1826"/>
      <c r="L41" s="1826"/>
      <c r="M41" s="1826"/>
      <c r="N41" s="1084"/>
      <c r="O41" s="1085"/>
      <c r="P41" s="1085"/>
      <c r="Q41" s="1096"/>
      <c r="R41" s="1085"/>
      <c r="S41" s="1085"/>
      <c r="T41" s="1085"/>
      <c r="U41" s="1085"/>
      <c r="V41" s="1086"/>
      <c r="W41" s="1049"/>
      <c r="X41" s="1049"/>
      <c r="Y41" s="1049"/>
      <c r="Z41" s="1049"/>
      <c r="AA41" s="1049"/>
      <c r="AB41" s="1049"/>
      <c r="AC41" s="1049"/>
      <c r="AD41" s="1049"/>
      <c r="AE41" s="1049"/>
      <c r="AF41" s="1049"/>
      <c r="AG41" s="1049"/>
      <c r="AH41" s="787">
        <f t="shared" si="1"/>
        <v>0</v>
      </c>
    </row>
    <row r="42" spans="1:34" ht="13.5" customHeight="1">
      <c r="A42" s="897">
        <f t="shared" si="2"/>
        <v>4934</v>
      </c>
      <c r="B42" s="397" t="str">
        <f>'43'!C58</f>
        <v> Jiné zdroje tuzemské výše neuvedené</v>
      </c>
      <c r="C42" s="394"/>
      <c r="D42" s="394"/>
      <c r="E42" s="394"/>
      <c r="F42" s="1825" t="s">
        <v>244</v>
      </c>
      <c r="G42" s="1825"/>
      <c r="H42" s="1825"/>
      <c r="I42" s="1825"/>
      <c r="J42" s="1826">
        <f>'43'!N58</f>
        <v>0</v>
      </c>
      <c r="K42" s="1826"/>
      <c r="L42" s="1826"/>
      <c r="M42" s="1826"/>
      <c r="N42" s="1084"/>
      <c r="O42" s="1085"/>
      <c r="P42" s="1085"/>
      <c r="Q42" s="1085"/>
      <c r="R42" s="1085"/>
      <c r="S42" s="1085"/>
      <c r="T42" s="1085"/>
      <c r="U42" s="1085"/>
      <c r="V42" s="1086"/>
      <c r="W42" s="1049"/>
      <c r="X42" s="1049"/>
      <c r="Y42" s="1049"/>
      <c r="Z42" s="1049"/>
      <c r="AA42" s="1049"/>
      <c r="AB42" s="1049"/>
      <c r="AC42" s="1049"/>
      <c r="AD42" s="1049"/>
      <c r="AE42" s="1049"/>
      <c r="AF42" s="1049"/>
      <c r="AG42" s="1049"/>
      <c r="AH42" s="787">
        <f t="shared" si="1"/>
        <v>0</v>
      </c>
    </row>
    <row r="43" spans="1:34" ht="13.5" customHeight="1">
      <c r="A43" s="897">
        <f t="shared" si="2"/>
        <v>4935</v>
      </c>
      <c r="B43" s="397" t="str">
        <f>'43'!C65</f>
        <v> Dotace poskytnuté z fondů EU </v>
      </c>
      <c r="C43" s="394"/>
      <c r="D43" s="394"/>
      <c r="E43" s="394"/>
      <c r="F43" s="1825"/>
      <c r="G43" s="1825"/>
      <c r="H43" s="1825"/>
      <c r="I43" s="1825"/>
      <c r="J43" s="1826">
        <f>'43'!N65</f>
        <v>0</v>
      </c>
      <c r="K43" s="1826"/>
      <c r="L43" s="1826"/>
      <c r="M43" s="1826"/>
      <c r="N43" s="1084"/>
      <c r="O43" s="1085"/>
      <c r="P43" s="1085"/>
      <c r="Q43" s="1085"/>
      <c r="R43" s="1085"/>
      <c r="S43" s="1085"/>
      <c r="T43" s="1085"/>
      <c r="U43" s="1085"/>
      <c r="V43" s="1086"/>
      <c r="W43" s="1049"/>
      <c r="X43" s="1049"/>
      <c r="Y43" s="1049"/>
      <c r="Z43" s="1049"/>
      <c r="AA43" s="1049"/>
      <c r="AB43" s="1049"/>
      <c r="AC43" s="1049"/>
      <c r="AD43" s="1049"/>
      <c r="AE43" s="1049"/>
      <c r="AF43" s="1049"/>
      <c r="AG43" s="1049"/>
      <c r="AH43" s="787">
        <f t="shared" si="1"/>
        <v>0</v>
      </c>
    </row>
    <row r="44" spans="1:34" ht="13.5" customHeight="1">
      <c r="A44" s="897">
        <f t="shared" si="2"/>
        <v>4936</v>
      </c>
      <c r="B44" s="397" t="str">
        <f>'43'!C68</f>
        <v> Dotace z fondů NATO</v>
      </c>
      <c r="C44" s="394"/>
      <c r="D44" s="394"/>
      <c r="E44" s="394"/>
      <c r="F44" s="1825"/>
      <c r="G44" s="1825"/>
      <c r="H44" s="1825"/>
      <c r="I44" s="1825"/>
      <c r="J44" s="1826">
        <f>'43'!N68</f>
        <v>0</v>
      </c>
      <c r="K44" s="1826"/>
      <c r="L44" s="1826"/>
      <c r="M44" s="1826"/>
      <c r="N44" s="1084"/>
      <c r="O44" s="1085"/>
      <c r="P44" s="1085"/>
      <c r="Q44" s="1085"/>
      <c r="R44" s="1085"/>
      <c r="S44" s="1085"/>
      <c r="T44" s="1085"/>
      <c r="U44" s="1085"/>
      <c r="V44" s="1086"/>
      <c r="W44" s="1049"/>
      <c r="X44" s="1049"/>
      <c r="Y44" s="1049"/>
      <c r="Z44" s="1049"/>
      <c r="AA44" s="1049"/>
      <c r="AB44" s="1049"/>
      <c r="AC44" s="1049"/>
      <c r="AD44" s="1049"/>
      <c r="AE44" s="1049"/>
      <c r="AF44" s="1049"/>
      <c r="AG44" s="1049"/>
      <c r="AH44" s="787">
        <f t="shared" si="1"/>
        <v>0</v>
      </c>
    </row>
    <row r="45" spans="1:34" ht="13.5" customHeight="1">
      <c r="A45" s="421">
        <f t="shared" si="2"/>
        <v>4937</v>
      </c>
      <c r="B45" s="400" t="str">
        <f>'43'!C69</f>
        <v> Jiné zahraniční zdroje výše neuvedené</v>
      </c>
      <c r="C45" s="13"/>
      <c r="D45" s="13"/>
      <c r="E45" s="13"/>
      <c r="F45" s="1827"/>
      <c r="G45" s="1827"/>
      <c r="H45" s="1827"/>
      <c r="I45" s="1827"/>
      <c r="J45" s="1828">
        <f>'43'!N69</f>
        <v>0</v>
      </c>
      <c r="K45" s="1828"/>
      <c r="L45" s="1828"/>
      <c r="M45" s="1828"/>
      <c r="N45" s="1084"/>
      <c r="O45" s="1085"/>
      <c r="P45" s="1085"/>
      <c r="Q45" s="1085"/>
      <c r="R45" s="1085"/>
      <c r="S45" s="1085"/>
      <c r="T45" s="1085"/>
      <c r="U45" s="1085"/>
      <c r="V45" s="1086"/>
      <c r="W45" s="1049"/>
      <c r="X45" s="1049"/>
      <c r="Y45" s="1049"/>
      <c r="Z45" s="1049"/>
      <c r="AA45" s="1049"/>
      <c r="AB45" s="1049"/>
      <c r="AC45" s="1049"/>
      <c r="AD45" s="1049"/>
      <c r="AE45" s="1049"/>
      <c r="AF45" s="1049"/>
      <c r="AG45" s="1049"/>
      <c r="AH45" s="787">
        <f t="shared" si="1"/>
        <v>0</v>
      </c>
    </row>
    <row r="46" spans="1:34" ht="15" customHeight="1">
      <c r="A46" s="919">
        <f t="shared" si="2"/>
        <v>4938</v>
      </c>
      <c r="B46" s="402" t="str">
        <f>'43'!C70</f>
        <v> SOUHRN ZDROJŮ FINANCOVÁNÍ PROGRAMU </v>
      </c>
      <c r="C46" s="392"/>
      <c r="D46" s="392"/>
      <c r="E46" s="392"/>
      <c r="F46" s="1823"/>
      <c r="G46" s="1823"/>
      <c r="H46" s="1823"/>
      <c r="I46" s="1823"/>
      <c r="J46" s="1824">
        <f>'43'!N70</f>
        <v>23581.593999999997</v>
      </c>
      <c r="K46" s="1824"/>
      <c r="L46" s="1824"/>
      <c r="M46" s="1824"/>
      <c r="N46" s="786">
        <f aca="true" t="shared" si="6" ref="N46:AH46">SUM(N34:N45)</f>
        <v>0</v>
      </c>
      <c r="O46" s="1052">
        <f t="shared" si="6"/>
        <v>0</v>
      </c>
      <c r="P46" s="1052">
        <f t="shared" si="6"/>
        <v>0</v>
      </c>
      <c r="Q46" s="1052">
        <f t="shared" si="6"/>
        <v>0</v>
      </c>
      <c r="R46" s="1052">
        <f t="shared" si="6"/>
        <v>0</v>
      </c>
      <c r="S46" s="1052">
        <f t="shared" si="6"/>
        <v>0</v>
      </c>
      <c r="T46" s="1052">
        <f t="shared" si="6"/>
        <v>0</v>
      </c>
      <c r="U46" s="1052">
        <f t="shared" si="6"/>
        <v>0</v>
      </c>
      <c r="V46" s="1052">
        <f t="shared" si="6"/>
        <v>0</v>
      </c>
      <c r="W46" s="1052">
        <f t="shared" si="6"/>
        <v>0</v>
      </c>
      <c r="X46" s="1052">
        <f t="shared" si="6"/>
        <v>0</v>
      </c>
      <c r="Y46" s="1052">
        <f t="shared" si="6"/>
        <v>0</v>
      </c>
      <c r="Z46" s="1052">
        <f t="shared" si="6"/>
        <v>0</v>
      </c>
      <c r="AA46" s="1052">
        <f t="shared" si="6"/>
        <v>0</v>
      </c>
      <c r="AB46" s="1052">
        <f t="shared" si="6"/>
        <v>0</v>
      </c>
      <c r="AC46" s="1052">
        <f t="shared" si="6"/>
        <v>0</v>
      </c>
      <c r="AD46" s="1052">
        <f t="shared" si="6"/>
        <v>0</v>
      </c>
      <c r="AE46" s="1052">
        <f t="shared" si="6"/>
        <v>0</v>
      </c>
      <c r="AF46" s="1052">
        <f t="shared" si="6"/>
        <v>0</v>
      </c>
      <c r="AG46" s="1052">
        <f t="shared" si="6"/>
        <v>0</v>
      </c>
      <c r="AH46" s="791">
        <f t="shared" si="6"/>
        <v>23581.593999999997</v>
      </c>
    </row>
    <row r="47" spans="1:34" ht="4.5" customHeight="1" thickBot="1">
      <c r="A47" s="422"/>
      <c r="B47" s="400"/>
      <c r="C47" s="13"/>
      <c r="D47" s="13"/>
      <c r="E47" s="13"/>
      <c r="F47" s="391"/>
      <c r="G47" s="391"/>
      <c r="H47" s="391"/>
      <c r="I47" s="391"/>
      <c r="J47" s="1172"/>
      <c r="K47" s="1172"/>
      <c r="L47" s="1172"/>
      <c r="M47" s="1172"/>
      <c r="N47" s="788"/>
      <c r="O47" s="906"/>
      <c r="P47" s="906"/>
      <c r="Q47" s="906"/>
      <c r="R47" s="906"/>
      <c r="S47" s="906"/>
      <c r="T47" s="906"/>
      <c r="U47" s="906"/>
      <c r="V47" s="1057"/>
      <c r="W47" s="1057"/>
      <c r="X47" s="1057"/>
      <c r="Y47" s="1057"/>
      <c r="Z47" s="1057"/>
      <c r="AA47" s="1057"/>
      <c r="AB47" s="1057"/>
      <c r="AC47" s="1057"/>
      <c r="AD47" s="1057"/>
      <c r="AE47" s="1057"/>
      <c r="AF47" s="1057"/>
      <c r="AG47" s="1057"/>
      <c r="AH47" s="792"/>
    </row>
    <row r="48" spans="1:34" ht="13.5" customHeight="1">
      <c r="A48" s="936">
        <v>4939</v>
      </c>
      <c r="B48" s="266" t="s">
        <v>374</v>
      </c>
      <c r="C48" s="267"/>
      <c r="D48" s="267"/>
      <c r="E48" s="937"/>
      <c r="F48" s="1856"/>
      <c r="G48" s="1856"/>
      <c r="H48" s="1856"/>
      <c r="I48" s="1856"/>
      <c r="J48" s="1857">
        <f>SUM(J49,J59)</f>
        <v>23581.593999999997</v>
      </c>
      <c r="K48" s="1857"/>
      <c r="L48" s="1857"/>
      <c r="M48" s="1858"/>
      <c r="N48" s="789">
        <f>N37+N38+N39</f>
        <v>0</v>
      </c>
      <c r="O48" s="789">
        <f aca="true" t="shared" si="7" ref="O48:AG48">O37+O38+O39</f>
        <v>0</v>
      </c>
      <c r="P48" s="789">
        <f t="shared" si="7"/>
        <v>0</v>
      </c>
      <c r="Q48" s="789">
        <f t="shared" si="7"/>
        <v>0</v>
      </c>
      <c r="R48" s="789">
        <f t="shared" si="7"/>
        <v>0</v>
      </c>
      <c r="S48" s="789">
        <f t="shared" si="7"/>
        <v>0</v>
      </c>
      <c r="T48" s="789">
        <f t="shared" si="7"/>
        <v>0</v>
      </c>
      <c r="U48" s="789">
        <f t="shared" si="7"/>
        <v>0</v>
      </c>
      <c r="V48" s="789">
        <f t="shared" si="7"/>
        <v>0</v>
      </c>
      <c r="W48" s="789">
        <f t="shared" si="7"/>
        <v>0</v>
      </c>
      <c r="X48" s="789">
        <f t="shared" si="7"/>
        <v>0</v>
      </c>
      <c r="Y48" s="789">
        <f t="shared" si="7"/>
        <v>0</v>
      </c>
      <c r="Z48" s="789">
        <f t="shared" si="7"/>
        <v>0</v>
      </c>
      <c r="AA48" s="789">
        <f t="shared" si="7"/>
        <v>0</v>
      </c>
      <c r="AB48" s="789">
        <f t="shared" si="7"/>
        <v>0</v>
      </c>
      <c r="AC48" s="789">
        <f t="shared" si="7"/>
        <v>0</v>
      </c>
      <c r="AD48" s="789">
        <f t="shared" si="7"/>
        <v>0</v>
      </c>
      <c r="AE48" s="789">
        <f t="shared" si="7"/>
        <v>0</v>
      </c>
      <c r="AF48" s="789">
        <f t="shared" si="7"/>
        <v>0</v>
      </c>
      <c r="AG48" s="789">
        <f t="shared" si="7"/>
        <v>0</v>
      </c>
      <c r="AH48" s="793">
        <f>AH37+AH38+AH39</f>
        <v>23581.593999999997</v>
      </c>
    </row>
    <row r="49" spans="1:34" ht="13.5" customHeight="1">
      <c r="A49" s="938">
        <v>4940</v>
      </c>
      <c r="B49" s="939" t="s">
        <v>375</v>
      </c>
      <c r="C49" s="940"/>
      <c r="D49" s="941"/>
      <c r="E49" s="942"/>
      <c r="F49" s="1853" t="s">
        <v>194</v>
      </c>
      <c r="G49" s="1853"/>
      <c r="H49" s="1853"/>
      <c r="I49" s="1853"/>
      <c r="J49" s="1854">
        <f>J37+J38+J39</f>
        <v>23581.593999999997</v>
      </c>
      <c r="K49" s="1854"/>
      <c r="L49" s="1854"/>
      <c r="M49" s="1855"/>
      <c r="N49" s="790"/>
      <c r="O49" s="1058"/>
      <c r="P49" s="1058"/>
      <c r="Q49" s="1058"/>
      <c r="R49" s="1058"/>
      <c r="S49" s="1058"/>
      <c r="T49" s="1058"/>
      <c r="U49" s="1058"/>
      <c r="V49" s="1059"/>
      <c r="W49" s="1059"/>
      <c r="X49" s="1059"/>
      <c r="Y49" s="1059"/>
      <c r="Z49" s="1059"/>
      <c r="AA49" s="1059"/>
      <c r="AB49" s="1059"/>
      <c r="AC49" s="1059"/>
      <c r="AD49" s="1059"/>
      <c r="AE49" s="1059"/>
      <c r="AF49" s="1059"/>
      <c r="AG49" s="1059"/>
      <c r="AH49" s="783"/>
    </row>
    <row r="50" spans="1:34" ht="13.5" customHeight="1">
      <c r="A50" s="943">
        <v>4941</v>
      </c>
      <c r="B50" s="944" t="s">
        <v>376</v>
      </c>
      <c r="C50" s="945"/>
      <c r="D50" s="262"/>
      <c r="E50" s="946"/>
      <c r="F50" s="1870"/>
      <c r="G50" s="1870"/>
      <c r="H50" s="1870"/>
      <c r="I50" s="1870"/>
      <c r="J50" s="1871">
        <f>'44'!O50+'44'!O51+'44'!O52+'44'!O53</f>
        <v>0</v>
      </c>
      <c r="K50" s="1871"/>
      <c r="L50" s="1871"/>
      <c r="M50" s="1872"/>
      <c r="N50" s="784"/>
      <c r="O50" s="905"/>
      <c r="P50" s="905"/>
      <c r="Q50" s="905"/>
      <c r="R50" s="905"/>
      <c r="S50" s="905"/>
      <c r="T50" s="905"/>
      <c r="U50" s="905"/>
      <c r="V50" s="1049"/>
      <c r="W50" s="1049"/>
      <c r="X50" s="1049"/>
      <c r="Y50" s="1049"/>
      <c r="Z50" s="1049"/>
      <c r="AA50" s="1049"/>
      <c r="AB50" s="1049"/>
      <c r="AC50" s="1049"/>
      <c r="AD50" s="1049"/>
      <c r="AE50" s="1049"/>
      <c r="AF50" s="1049"/>
      <c r="AG50" s="1049"/>
      <c r="AH50" s="783"/>
    </row>
    <row r="51" spans="1:34" ht="15" customHeight="1">
      <c r="A51" s="947">
        <f>A50+1</f>
        <v>4942</v>
      </c>
      <c r="B51" s="948" t="s">
        <v>377</v>
      </c>
      <c r="C51" s="949"/>
      <c r="D51" s="263"/>
      <c r="E51" s="233"/>
      <c r="F51" s="1859"/>
      <c r="G51" s="1859"/>
      <c r="H51" s="1859"/>
      <c r="I51" s="1859"/>
      <c r="J51" s="1818">
        <f>'44'!O53</f>
        <v>0</v>
      </c>
      <c r="K51" s="1818"/>
      <c r="L51" s="1818"/>
      <c r="M51" s="1819"/>
      <c r="N51" s="784"/>
      <c r="O51" s="905"/>
      <c r="P51" s="905"/>
      <c r="Q51" s="905"/>
      <c r="R51" s="905"/>
      <c r="S51" s="905"/>
      <c r="T51" s="905"/>
      <c r="U51" s="905"/>
      <c r="V51" s="1049"/>
      <c r="W51" s="1049"/>
      <c r="X51" s="1049"/>
      <c r="Y51" s="1049"/>
      <c r="Z51" s="1049"/>
      <c r="AA51" s="1049"/>
      <c r="AB51" s="1049"/>
      <c r="AC51" s="1049"/>
      <c r="AD51" s="1049"/>
      <c r="AE51" s="1049"/>
      <c r="AF51" s="1049"/>
      <c r="AG51" s="1049"/>
      <c r="AH51" s="783"/>
    </row>
    <row r="52" spans="1:34" ht="13.5" customHeight="1">
      <c r="A52" s="947">
        <f aca="true" t="shared" si="8" ref="A52:A58">A51+1</f>
        <v>4943</v>
      </c>
      <c r="B52" s="948" t="s">
        <v>378</v>
      </c>
      <c r="C52" s="949"/>
      <c r="D52" s="263"/>
      <c r="E52" s="233"/>
      <c r="F52" s="1817"/>
      <c r="G52" s="1817"/>
      <c r="H52" s="1817"/>
      <c r="I52" s="1817"/>
      <c r="J52" s="1818">
        <f>'44'!O54</f>
        <v>0</v>
      </c>
      <c r="K52" s="1818"/>
      <c r="L52" s="1818"/>
      <c r="M52" s="1819"/>
      <c r="N52" s="784"/>
      <c r="O52" s="905"/>
      <c r="P52" s="905"/>
      <c r="Q52" s="905"/>
      <c r="R52" s="905"/>
      <c r="S52" s="905"/>
      <c r="T52" s="905"/>
      <c r="U52" s="905"/>
      <c r="V52" s="1049"/>
      <c r="W52" s="1049"/>
      <c r="X52" s="1049"/>
      <c r="Y52" s="1049"/>
      <c r="Z52" s="1049"/>
      <c r="AA52" s="1049"/>
      <c r="AB52" s="1049"/>
      <c r="AC52" s="1049"/>
      <c r="AD52" s="1049"/>
      <c r="AE52" s="1049"/>
      <c r="AF52" s="1049"/>
      <c r="AG52" s="1049"/>
      <c r="AH52" s="783"/>
    </row>
    <row r="53" spans="1:34" ht="13.5" customHeight="1" hidden="1">
      <c r="A53" s="947">
        <f t="shared" si="8"/>
        <v>4944</v>
      </c>
      <c r="B53" s="948"/>
      <c r="C53" s="949"/>
      <c r="D53" s="263"/>
      <c r="E53" s="233"/>
      <c r="F53" s="1817"/>
      <c r="G53" s="1817"/>
      <c r="H53" s="1817"/>
      <c r="I53" s="1817"/>
      <c r="J53" s="1818"/>
      <c r="K53" s="1818"/>
      <c r="L53" s="1818"/>
      <c r="M53" s="1819"/>
      <c r="N53" s="784"/>
      <c r="O53" s="905"/>
      <c r="P53" s="905"/>
      <c r="Q53" s="905"/>
      <c r="R53" s="905"/>
      <c r="S53" s="905"/>
      <c r="T53" s="905"/>
      <c r="U53" s="905"/>
      <c r="V53" s="1049"/>
      <c r="W53" s="1049"/>
      <c r="X53" s="1049"/>
      <c r="Y53" s="1049"/>
      <c r="Z53" s="1049"/>
      <c r="AA53" s="1049"/>
      <c r="AB53" s="1049"/>
      <c r="AC53" s="1049"/>
      <c r="AD53" s="1049"/>
      <c r="AE53" s="1049"/>
      <c r="AF53" s="1049"/>
      <c r="AG53" s="1049"/>
      <c r="AH53" s="783"/>
    </row>
    <row r="54" spans="1:34" ht="13.5" customHeight="1" hidden="1">
      <c r="A54" s="947">
        <f t="shared" si="8"/>
        <v>4945</v>
      </c>
      <c r="B54" s="948"/>
      <c r="C54" s="949"/>
      <c r="D54" s="263"/>
      <c r="E54" s="233"/>
      <c r="F54" s="1817"/>
      <c r="G54" s="1817"/>
      <c r="H54" s="1817"/>
      <c r="I54" s="1817"/>
      <c r="J54" s="1818"/>
      <c r="K54" s="1818"/>
      <c r="L54" s="1818"/>
      <c r="M54" s="1819"/>
      <c r="N54" s="784"/>
      <c r="O54" s="905"/>
      <c r="P54" s="905"/>
      <c r="Q54" s="905"/>
      <c r="R54" s="905"/>
      <c r="S54" s="905"/>
      <c r="T54" s="905"/>
      <c r="U54" s="905"/>
      <c r="V54" s="1049"/>
      <c r="W54" s="1049"/>
      <c r="X54" s="1049"/>
      <c r="Y54" s="1049"/>
      <c r="Z54" s="1049"/>
      <c r="AA54" s="1049"/>
      <c r="AB54" s="1049"/>
      <c r="AC54" s="1049"/>
      <c r="AD54" s="1049"/>
      <c r="AE54" s="1049"/>
      <c r="AF54" s="1049"/>
      <c r="AG54" s="1049"/>
      <c r="AH54" s="783"/>
    </row>
    <row r="55" spans="1:34" ht="13.5" customHeight="1" hidden="1">
      <c r="A55" s="947">
        <f t="shared" si="8"/>
        <v>4946</v>
      </c>
      <c r="B55" s="948"/>
      <c r="C55" s="949"/>
      <c r="D55" s="263"/>
      <c r="E55" s="233"/>
      <c r="F55" s="1817"/>
      <c r="G55" s="1817"/>
      <c r="H55" s="1817"/>
      <c r="I55" s="1817"/>
      <c r="J55" s="1818"/>
      <c r="K55" s="1818"/>
      <c r="L55" s="1818"/>
      <c r="M55" s="1819"/>
      <c r="N55" s="784"/>
      <c r="O55" s="905"/>
      <c r="P55" s="905"/>
      <c r="Q55" s="905"/>
      <c r="R55" s="905"/>
      <c r="S55" s="905"/>
      <c r="T55" s="905"/>
      <c r="U55" s="905"/>
      <c r="V55" s="1049"/>
      <c r="W55" s="1049"/>
      <c r="X55" s="1049"/>
      <c r="Y55" s="1049"/>
      <c r="Z55" s="1049"/>
      <c r="AA55" s="1049"/>
      <c r="AB55" s="1049"/>
      <c r="AC55" s="1049"/>
      <c r="AD55" s="1049"/>
      <c r="AE55" s="1049"/>
      <c r="AF55" s="1049"/>
      <c r="AG55" s="1049"/>
      <c r="AH55" s="783"/>
    </row>
    <row r="56" spans="1:34" ht="13.5" customHeight="1" hidden="1">
      <c r="A56" s="947">
        <f t="shared" si="8"/>
        <v>4947</v>
      </c>
      <c r="B56" s="948"/>
      <c r="C56" s="949"/>
      <c r="D56" s="263"/>
      <c r="E56" s="233"/>
      <c r="F56" s="1817"/>
      <c r="G56" s="1817"/>
      <c r="H56" s="1817"/>
      <c r="I56" s="1817"/>
      <c r="J56" s="1818"/>
      <c r="K56" s="1818"/>
      <c r="L56" s="1818"/>
      <c r="M56" s="1819"/>
      <c r="N56" s="784"/>
      <c r="O56" s="905"/>
      <c r="P56" s="905"/>
      <c r="Q56" s="905"/>
      <c r="R56" s="905"/>
      <c r="S56" s="905"/>
      <c r="T56" s="905"/>
      <c r="U56" s="905"/>
      <c r="V56" s="1049"/>
      <c r="W56" s="1049"/>
      <c r="X56" s="1049"/>
      <c r="Y56" s="1049"/>
      <c r="Z56" s="1049"/>
      <c r="AA56" s="1049"/>
      <c r="AB56" s="1049"/>
      <c r="AC56" s="1049"/>
      <c r="AD56" s="1049"/>
      <c r="AE56" s="1049"/>
      <c r="AF56" s="1049"/>
      <c r="AG56" s="1049"/>
      <c r="AH56" s="783"/>
    </row>
    <row r="57" spans="1:34" ht="13.5" customHeight="1" hidden="1">
      <c r="A57" s="947">
        <f t="shared" si="8"/>
        <v>4948</v>
      </c>
      <c r="B57" s="948"/>
      <c r="C57" s="949"/>
      <c r="D57" s="263"/>
      <c r="E57" s="233"/>
      <c r="F57" s="1817"/>
      <c r="G57" s="1817"/>
      <c r="H57" s="1817"/>
      <c r="I57" s="1817"/>
      <c r="J57" s="1818"/>
      <c r="K57" s="1818"/>
      <c r="L57" s="1818"/>
      <c r="M57" s="1819"/>
      <c r="N57" s="784"/>
      <c r="O57" s="905"/>
      <c r="P57" s="905"/>
      <c r="Q57" s="905"/>
      <c r="R57" s="905"/>
      <c r="S57" s="905"/>
      <c r="T57" s="905"/>
      <c r="U57" s="905"/>
      <c r="V57" s="1049"/>
      <c r="W57" s="1049"/>
      <c r="X57" s="1049"/>
      <c r="Y57" s="1049"/>
      <c r="Z57" s="1049"/>
      <c r="AA57" s="1049"/>
      <c r="AB57" s="1049"/>
      <c r="AC57" s="1049"/>
      <c r="AD57" s="1049"/>
      <c r="AE57" s="1049"/>
      <c r="AF57" s="1049"/>
      <c r="AG57" s="1049"/>
      <c r="AH57" s="783"/>
    </row>
    <row r="58" spans="1:34" ht="13.5" customHeight="1">
      <c r="A58" s="950">
        <f t="shared" si="8"/>
        <v>4949</v>
      </c>
      <c r="B58" s="951" t="s">
        <v>379</v>
      </c>
      <c r="C58" s="952"/>
      <c r="D58" s="264"/>
      <c r="E58" s="953"/>
      <c r="F58" s="1820"/>
      <c r="G58" s="1820"/>
      <c r="H58" s="1820"/>
      <c r="I58" s="1820"/>
      <c r="J58" s="1821">
        <f>'44'!O58</f>
        <v>0</v>
      </c>
      <c r="K58" s="1821"/>
      <c r="L58" s="1821"/>
      <c r="M58" s="1822"/>
      <c r="N58" s="784"/>
      <c r="O58" s="905"/>
      <c r="P58" s="905"/>
      <c r="Q58" s="905"/>
      <c r="R58" s="905"/>
      <c r="S58" s="905"/>
      <c r="T58" s="905"/>
      <c r="U58" s="905"/>
      <c r="V58" s="1049"/>
      <c r="W58" s="1049"/>
      <c r="X58" s="1049"/>
      <c r="Y58" s="1049"/>
      <c r="Z58" s="1049"/>
      <c r="AA58" s="1049"/>
      <c r="AB58" s="1049"/>
      <c r="AC58" s="1049"/>
      <c r="AD58" s="1049"/>
      <c r="AE58" s="1049"/>
      <c r="AF58" s="1049"/>
      <c r="AG58" s="1049"/>
      <c r="AH58" s="783"/>
    </row>
    <row r="59" spans="1:34" ht="13.5" customHeight="1" thickBot="1">
      <c r="A59" s="954">
        <v>4950</v>
      </c>
      <c r="B59" s="955" t="s">
        <v>380</v>
      </c>
      <c r="C59" s="956"/>
      <c r="D59" s="956"/>
      <c r="E59" s="957"/>
      <c r="F59" s="1875" t="s">
        <v>194</v>
      </c>
      <c r="G59" s="1875"/>
      <c r="H59" s="1875"/>
      <c r="I59" s="1875"/>
      <c r="J59" s="1876">
        <f>SUM(J50:M58)</f>
        <v>0</v>
      </c>
      <c r="K59" s="1876"/>
      <c r="L59" s="1876"/>
      <c r="M59" s="1877"/>
      <c r="N59" s="784"/>
      <c r="O59" s="905"/>
      <c r="P59" s="905"/>
      <c r="Q59" s="905"/>
      <c r="R59" s="905"/>
      <c r="S59" s="905"/>
      <c r="T59" s="905"/>
      <c r="U59" s="905"/>
      <c r="V59" s="1049"/>
      <c r="W59" s="1049"/>
      <c r="X59" s="1049"/>
      <c r="Y59" s="1049"/>
      <c r="Z59" s="1049"/>
      <c r="AA59" s="1049"/>
      <c r="AB59" s="1049"/>
      <c r="AC59" s="1049"/>
      <c r="AD59" s="1049"/>
      <c r="AE59" s="1049"/>
      <c r="AF59" s="1049"/>
      <c r="AG59" s="1049"/>
      <c r="AH59" s="783"/>
    </row>
    <row r="60" spans="1:33" ht="6.75" customHeight="1">
      <c r="A60" s="399"/>
      <c r="B60" s="413"/>
      <c r="C60" s="414"/>
      <c r="D60" s="414"/>
      <c r="E60" s="414"/>
      <c r="F60" s="399"/>
      <c r="G60" s="399"/>
      <c r="H60" s="399"/>
      <c r="I60" s="399"/>
      <c r="J60" s="665"/>
      <c r="K60" s="665"/>
      <c r="L60" s="665"/>
      <c r="M60" s="665"/>
      <c r="O60" s="1060"/>
      <c r="P60" s="1060"/>
      <c r="Q60" s="1060"/>
      <c r="R60" s="1060"/>
      <c r="S60" s="1060"/>
      <c r="T60" s="1060"/>
      <c r="U60" s="1060"/>
      <c r="V60" s="1060"/>
      <c r="W60" s="1060"/>
      <c r="X60" s="1060"/>
      <c r="Y60" s="1060"/>
      <c r="Z60" s="1060"/>
      <c r="AA60" s="1060"/>
      <c r="AB60" s="1060"/>
      <c r="AC60" s="1060"/>
      <c r="AD60" s="1060"/>
      <c r="AE60" s="1060"/>
      <c r="AF60" s="1060"/>
      <c r="AG60" s="1060"/>
    </row>
    <row r="61" spans="1:15" ht="15" customHeight="1">
      <c r="A61" s="920" t="s">
        <v>273</v>
      </c>
      <c r="B61" s="738" t="s">
        <v>260</v>
      </c>
      <c r="C61" s="761"/>
      <c r="D61" s="761"/>
      <c r="E61" s="761"/>
      <c r="F61" s="762"/>
      <c r="G61" s="762"/>
      <c r="H61" s="762"/>
      <c r="I61" s="762"/>
      <c r="J61" s="763"/>
      <c r="K61" s="763"/>
      <c r="L61" s="763"/>
      <c r="M61" s="764"/>
      <c r="O61" s="39"/>
    </row>
    <row r="62" spans="1:15" ht="15" customHeight="1">
      <c r="A62" s="765"/>
      <c r="B62" s="721" t="s">
        <v>475</v>
      </c>
      <c r="C62" s="414"/>
      <c r="D62" s="414"/>
      <c r="E62" s="414"/>
      <c r="F62" s="399"/>
      <c r="G62" s="399"/>
      <c r="H62" s="399"/>
      <c r="I62" s="399"/>
      <c r="J62" s="665"/>
      <c r="K62" s="665"/>
      <c r="L62" s="665"/>
      <c r="M62" s="766"/>
      <c r="O62" s="39"/>
    </row>
    <row r="63" spans="1:15" ht="15" customHeight="1">
      <c r="A63" s="745"/>
      <c r="B63" s="721" t="s">
        <v>306</v>
      </c>
      <c r="C63" s="13"/>
      <c r="D63" s="13"/>
      <c r="E63" s="423"/>
      <c r="F63" s="416"/>
      <c r="G63" s="416"/>
      <c r="H63" s="416"/>
      <c r="I63" s="416"/>
      <c r="J63" s="424"/>
      <c r="K63" s="424"/>
      <c r="L63" s="424"/>
      <c r="M63" s="746"/>
      <c r="O63" s="39"/>
    </row>
    <row r="64" spans="1:15" ht="15" customHeight="1">
      <c r="A64" s="732"/>
      <c r="B64" s="749" t="s">
        <v>304</v>
      </c>
      <c r="C64" s="394"/>
      <c r="D64" s="394"/>
      <c r="E64" s="767"/>
      <c r="F64" s="753"/>
      <c r="G64" s="753"/>
      <c r="H64" s="753"/>
      <c r="I64" s="753"/>
      <c r="J64" s="768"/>
      <c r="K64" s="768"/>
      <c r="L64" s="768"/>
      <c r="M64" s="754"/>
      <c r="O64" s="39"/>
    </row>
    <row r="65" spans="1:15" ht="6.75" customHeight="1" thickBot="1">
      <c r="A65" s="666"/>
      <c r="B65" s="721"/>
      <c r="C65" s="13"/>
      <c r="D65" s="13"/>
      <c r="E65" s="423"/>
      <c r="F65" s="416"/>
      <c r="G65" s="416"/>
      <c r="H65" s="416"/>
      <c r="I65" s="416"/>
      <c r="J65" s="424"/>
      <c r="K65" s="424"/>
      <c r="L65" s="424"/>
      <c r="M65" s="424"/>
      <c r="O65" s="39"/>
    </row>
    <row r="66" spans="1:13" ht="19.5" customHeight="1" thickTop="1">
      <c r="A66" s="771" t="s">
        <v>211</v>
      </c>
      <c r="B66" s="773"/>
      <c r="C66" s="773"/>
      <c r="D66" s="772" t="s">
        <v>444</v>
      </c>
      <c r="E66" s="769"/>
      <c r="F66" s="755"/>
      <c r="G66" s="755"/>
      <c r="H66" s="755"/>
      <c r="I66" s="755"/>
      <c r="J66" s="755"/>
      <c r="K66" s="755"/>
      <c r="L66" s="755"/>
      <c r="M66" s="770"/>
    </row>
    <row r="67" spans="1:13" ht="15" customHeight="1">
      <c r="A67" s="69" t="s">
        <v>30</v>
      </c>
      <c r="B67" s="70"/>
      <c r="C67" s="71"/>
      <c r="D67" s="429" t="s">
        <v>31</v>
      </c>
      <c r="E67" s="1663"/>
      <c r="F67" s="73" t="s">
        <v>228</v>
      </c>
      <c r="G67" s="74"/>
      <c r="H67" s="74"/>
      <c r="I67" s="74"/>
      <c r="J67" s="74"/>
      <c r="K67" s="74"/>
      <c r="L67" s="74"/>
      <c r="M67" s="75"/>
    </row>
    <row r="68" spans="1:13" ht="15" customHeight="1" thickBot="1">
      <c r="A68" s="78" t="s">
        <v>35</v>
      </c>
      <c r="B68" s="382"/>
      <c r="C68" s="670"/>
      <c r="D68" s="430" t="s">
        <v>212</v>
      </c>
      <c r="E68" s="1014"/>
      <c r="F68" s="1766"/>
      <c r="G68" s="1750"/>
      <c r="H68" s="1750"/>
      <c r="I68" s="1750"/>
      <c r="J68" s="1750"/>
      <c r="K68" s="1750"/>
      <c r="L68" s="1750"/>
      <c r="M68" s="1767"/>
    </row>
    <row r="69" spans="1:14" ht="13.5" thickTop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</sheetData>
  <mergeCells count="112">
    <mergeCell ref="N17:AH17"/>
    <mergeCell ref="F68:M68"/>
    <mergeCell ref="A1:B1"/>
    <mergeCell ref="J13:K13"/>
    <mergeCell ref="J14:K14"/>
    <mergeCell ref="L12:M12"/>
    <mergeCell ref="J11:K11"/>
    <mergeCell ref="J12:K12"/>
    <mergeCell ref="F11:I11"/>
    <mergeCell ref="H3:M3"/>
    <mergeCell ref="H4:M4"/>
    <mergeCell ref="L10:M10"/>
    <mergeCell ref="J10:K10"/>
    <mergeCell ref="F10:I10"/>
    <mergeCell ref="E4:G4"/>
    <mergeCell ref="F12:I12"/>
    <mergeCell ref="B7:D7"/>
    <mergeCell ref="A5:M5"/>
    <mergeCell ref="F7:M7"/>
    <mergeCell ref="L11:M11"/>
    <mergeCell ref="F59:I59"/>
    <mergeCell ref="J59:M59"/>
    <mergeCell ref="L15:M15"/>
    <mergeCell ref="L16:M16"/>
    <mergeCell ref="J16:K16"/>
    <mergeCell ref="J15:K15"/>
    <mergeCell ref="F52:I52"/>
    <mergeCell ref="J52:M52"/>
    <mergeCell ref="F16:I16"/>
    <mergeCell ref="F18:I18"/>
    <mergeCell ref="J18:M18"/>
    <mergeCell ref="F19:I19"/>
    <mergeCell ref="J19:M19"/>
    <mergeCell ref="F20:I20"/>
    <mergeCell ref="F51:I51"/>
    <mergeCell ref="J51:M51"/>
    <mergeCell ref="F13:I13"/>
    <mergeCell ref="F14:I14"/>
    <mergeCell ref="F15:I15"/>
    <mergeCell ref="J20:M20"/>
    <mergeCell ref="L13:M13"/>
    <mergeCell ref="L14:M14"/>
    <mergeCell ref="F50:I50"/>
    <mergeCell ref="J50:M50"/>
    <mergeCell ref="F24:I24"/>
    <mergeCell ref="J24:M24"/>
    <mergeCell ref="F49:I49"/>
    <mergeCell ref="J49:M49"/>
    <mergeCell ref="F48:I48"/>
    <mergeCell ref="J48:M48"/>
    <mergeCell ref="F25:I25"/>
    <mergeCell ref="J25:M25"/>
    <mergeCell ref="F26:I26"/>
    <mergeCell ref="J26:M26"/>
    <mergeCell ref="F21:I21"/>
    <mergeCell ref="J21:M21"/>
    <mergeCell ref="F23:I23"/>
    <mergeCell ref="J23:M23"/>
    <mergeCell ref="F22:I22"/>
    <mergeCell ref="J22:M22"/>
    <mergeCell ref="F27:I27"/>
    <mergeCell ref="J27:M27"/>
    <mergeCell ref="F28:I28"/>
    <mergeCell ref="J28:M28"/>
    <mergeCell ref="F29:I29"/>
    <mergeCell ref="J29:M29"/>
    <mergeCell ref="F30:I30"/>
    <mergeCell ref="J30:M30"/>
    <mergeCell ref="F31:I31"/>
    <mergeCell ref="J31:M31"/>
    <mergeCell ref="F32:I32"/>
    <mergeCell ref="J32:M32"/>
    <mergeCell ref="F33:I33"/>
    <mergeCell ref="J33:M33"/>
    <mergeCell ref="F34:I34"/>
    <mergeCell ref="J34:M34"/>
    <mergeCell ref="F35:I35"/>
    <mergeCell ref="J35:M35"/>
    <mergeCell ref="F36:I36"/>
    <mergeCell ref="J36:M36"/>
    <mergeCell ref="F37:I37"/>
    <mergeCell ref="J37:M37"/>
    <mergeCell ref="F38:I38"/>
    <mergeCell ref="J38:M38"/>
    <mergeCell ref="F39:I39"/>
    <mergeCell ref="J39:M39"/>
    <mergeCell ref="F40:I40"/>
    <mergeCell ref="J40:M40"/>
    <mergeCell ref="F41:I41"/>
    <mergeCell ref="J41:M41"/>
    <mergeCell ref="F45:I45"/>
    <mergeCell ref="J45:M45"/>
    <mergeCell ref="F42:I42"/>
    <mergeCell ref="J42:M42"/>
    <mergeCell ref="F43:I43"/>
    <mergeCell ref="J43:M43"/>
    <mergeCell ref="F46:I46"/>
    <mergeCell ref="J46:M46"/>
    <mergeCell ref="F44:I44"/>
    <mergeCell ref="J44:M44"/>
    <mergeCell ref="F53:I53"/>
    <mergeCell ref="J53:M53"/>
    <mergeCell ref="F54:I54"/>
    <mergeCell ref="J54:M54"/>
    <mergeCell ref="F55:I55"/>
    <mergeCell ref="J55:M55"/>
    <mergeCell ref="F56:I56"/>
    <mergeCell ref="J56:M56"/>
    <mergeCell ref="F57:I57"/>
    <mergeCell ref="J57:M57"/>
    <mergeCell ref="F58:I58"/>
    <mergeCell ref="J58:M58"/>
  </mergeCells>
  <dataValidations count="4">
    <dataValidation type="whole" allowBlank="1" showInputMessage="1" showErrorMessage="1" promptTitle="Zadej rok" prompt="1980 - 2015" sqref="I12 L10:M12">
      <formula1>1980</formula1>
      <formula2>2015</formula2>
    </dataValidation>
    <dataValidation type="list" allowBlank="1" showDropDown="1" showInputMessage="1" showErrorMessage="1" promptTitle="Zadej měsíc" prompt="1 - 12" sqref="J10:K12">
      <formula1>$O$10:$O$21</formula1>
    </dataValidation>
    <dataValidation allowBlank="1" showInputMessage="1" showErrorMessage="1" promptTitle="Zadej měsíc" prompt="1 - 12" sqref="J13:K14 J15:M16"/>
    <dataValidation allowBlank="1" showInputMessage="1" showErrorMessage="1" promptTitle="Zadej rok" prompt="1980 - 2015" sqref="L13:M14"/>
  </dataValidations>
  <printOptions horizontalCentered="1"/>
  <pageMargins left="0.92" right="0.31496062992125984" top="0.59" bottom="0.77" header="0.21" footer="0.24"/>
  <pageSetup horizontalDpi="300" verticalDpi="300" orientation="portrait" paperSize="9" scale="85" r:id="rId2"/>
  <headerFooter alignWithMargins="0">
    <oddHeader>&amp;L ..&amp;RPříloha č. 3 k usenesení vlády č. .........
  Počet listů: 4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 transitionEvaluation="1" transitionEntry="1"/>
  <dimension ref="A1:O164"/>
  <sheetViews>
    <sheetView showGridLines="0" zoomScaleSheetLayoutView="100" workbookViewId="0" topLeftCell="A1">
      <selection activeCell="P7" sqref="P7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7" width="25.75390625" style="11" customWidth="1"/>
    <col min="8" max="8" width="11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>
        <v>2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1993">
        <f>'40'!H3</f>
        <v>207860</v>
      </c>
      <c r="L3" s="1994"/>
      <c r="M3" s="1995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1944" t="str">
        <f>'40'!B20</f>
        <v> Pronájem nadzvukových letounů a výcvik personálu</v>
      </c>
      <c r="F5" s="1944"/>
      <c r="G5" s="1944"/>
      <c r="H5" s="1944"/>
      <c r="I5" s="1944"/>
      <c r="J5" s="1945"/>
      <c r="K5" s="1996">
        <f>'40'!H20</f>
        <v>207862</v>
      </c>
      <c r="L5" s="1997"/>
      <c r="M5" s="1998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9.5" customHeight="1" thickBot="1">
      <c r="A7" s="1983" t="s">
        <v>8</v>
      </c>
      <c r="B7" s="1984"/>
      <c r="C7" s="1984"/>
      <c r="D7" s="1985"/>
      <c r="E7" s="1986" t="str">
        <f>'40'!B7</f>
        <v>Ministerstvo obrany ČR</v>
      </c>
      <c r="F7" s="1987"/>
      <c r="G7" s="1988"/>
      <c r="H7" s="1989"/>
      <c r="I7" s="856" t="s">
        <v>190</v>
      </c>
      <c r="J7" s="1990" t="str">
        <f>'40'!F7</f>
        <v>60162694</v>
      </c>
      <c r="K7" s="1991"/>
      <c r="L7" s="1991"/>
      <c r="M7" s="1992"/>
    </row>
    <row r="8" spans="1:15" ht="24.7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1148">
        <v>2004</v>
      </c>
      <c r="J11" s="1067">
        <v>2015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 thickBot="1">
      <c r="A12" s="806"/>
      <c r="B12" s="806"/>
      <c r="C12" s="806"/>
      <c r="D12" s="806"/>
      <c r="E12" s="807"/>
      <c r="F12" s="807"/>
      <c r="G12" s="808"/>
      <c r="H12" s="1015"/>
      <c r="I12" s="758"/>
      <c r="J12" s="819"/>
      <c r="K12" s="806"/>
      <c r="L12" s="806"/>
      <c r="M12" s="806"/>
      <c r="N12" s="802"/>
      <c r="O12" s="39"/>
    </row>
    <row r="13" spans="1:15" ht="13.5" customHeight="1" thickTop="1">
      <c r="A13" s="683">
        <f>L1</f>
        <v>50</v>
      </c>
      <c r="B13" s="708">
        <f>M1</f>
        <v>2</v>
      </c>
      <c r="C13" s="697">
        <v>11</v>
      </c>
      <c r="D13" s="1001"/>
      <c r="E13" s="1115" t="s">
        <v>397</v>
      </c>
      <c r="F13" s="1119"/>
      <c r="G13" s="1120"/>
      <c r="H13" s="669" t="s">
        <v>247</v>
      </c>
      <c r="I13" s="914">
        <v>0</v>
      </c>
      <c r="J13" s="878">
        <v>12</v>
      </c>
      <c r="K13" s="1979" t="s">
        <v>244</v>
      </c>
      <c r="L13" s="1979"/>
      <c r="M13" s="1980"/>
      <c r="N13" s="797">
        <f>J13-I13</f>
        <v>12</v>
      </c>
      <c r="O13" s="39"/>
    </row>
    <row r="14" spans="1:15" ht="13.5" customHeight="1">
      <c r="A14" s="684">
        <f aca="true" t="shared" si="0" ref="A14:A42">A13</f>
        <v>50</v>
      </c>
      <c r="B14" s="695">
        <f aca="true" t="shared" si="1" ref="B14:B42">B13</f>
        <v>2</v>
      </c>
      <c r="C14" s="695">
        <f aca="true" t="shared" si="2" ref="C14:C20">C13+1</f>
        <v>12</v>
      </c>
      <c r="D14" s="1002"/>
      <c r="E14" s="1116" t="s">
        <v>398</v>
      </c>
      <c r="F14" s="1117"/>
      <c r="G14" s="1118"/>
      <c r="H14" s="669" t="s">
        <v>247</v>
      </c>
      <c r="I14" s="871">
        <v>0</v>
      </c>
      <c r="J14" s="873">
        <v>2</v>
      </c>
      <c r="K14" s="1969" t="s">
        <v>244</v>
      </c>
      <c r="L14" s="1969"/>
      <c r="M14" s="1970"/>
      <c r="N14" s="797">
        <f aca="true" t="shared" si="3" ref="N14:N42">J14-I14</f>
        <v>2</v>
      </c>
      <c r="O14" s="39"/>
    </row>
    <row r="15" spans="1:15" ht="13.5" customHeight="1">
      <c r="A15" s="684">
        <f t="shared" si="0"/>
        <v>50</v>
      </c>
      <c r="B15" s="695">
        <f t="shared" si="1"/>
        <v>2</v>
      </c>
      <c r="C15" s="695">
        <f t="shared" si="2"/>
        <v>13</v>
      </c>
      <c r="D15" s="1002"/>
      <c r="E15" s="1132" t="s">
        <v>413</v>
      </c>
      <c r="F15" s="1133"/>
      <c r="G15" s="1121"/>
      <c r="H15" s="669" t="s">
        <v>408</v>
      </c>
      <c r="I15" s="871">
        <v>0</v>
      </c>
      <c r="J15" s="873">
        <v>14</v>
      </c>
      <c r="K15" s="1969" t="s">
        <v>244</v>
      </c>
      <c r="L15" s="1969"/>
      <c r="M15" s="1970"/>
      <c r="N15" s="797">
        <f t="shared" si="3"/>
        <v>14</v>
      </c>
      <c r="O15" s="39"/>
    </row>
    <row r="16" spans="1:15" ht="13.5" customHeight="1">
      <c r="A16" s="684">
        <f t="shared" si="0"/>
        <v>50</v>
      </c>
      <c r="B16" s="695">
        <f t="shared" si="1"/>
        <v>2</v>
      </c>
      <c r="C16" s="695">
        <f t="shared" si="2"/>
        <v>14</v>
      </c>
      <c r="D16" s="1002"/>
      <c r="E16" s="1134" t="s">
        <v>412</v>
      </c>
      <c r="F16" s="1135"/>
      <c r="G16" s="1136"/>
      <c r="H16" s="669" t="s">
        <v>408</v>
      </c>
      <c r="I16" s="871">
        <v>0</v>
      </c>
      <c r="J16" s="873">
        <v>14</v>
      </c>
      <c r="K16" s="1969" t="s">
        <v>244</v>
      </c>
      <c r="L16" s="1969"/>
      <c r="M16" s="1970"/>
      <c r="N16" s="797">
        <f t="shared" si="3"/>
        <v>14</v>
      </c>
      <c r="O16" s="39"/>
    </row>
    <row r="17" spans="1:15" ht="13.5" customHeight="1">
      <c r="A17" s="684">
        <f t="shared" si="0"/>
        <v>50</v>
      </c>
      <c r="B17" s="695">
        <f t="shared" si="1"/>
        <v>2</v>
      </c>
      <c r="C17" s="695">
        <f t="shared" si="2"/>
        <v>15</v>
      </c>
      <c r="D17" s="1002"/>
      <c r="E17" s="1124" t="s">
        <v>414</v>
      </c>
      <c r="F17" s="1126"/>
      <c r="G17" s="1121"/>
      <c r="H17" s="669" t="s">
        <v>408</v>
      </c>
      <c r="I17" s="871">
        <v>0</v>
      </c>
      <c r="J17" s="861">
        <v>4</v>
      </c>
      <c r="K17" s="1969" t="s">
        <v>244</v>
      </c>
      <c r="L17" s="1969"/>
      <c r="M17" s="1970"/>
      <c r="N17" s="797">
        <f t="shared" si="3"/>
        <v>4</v>
      </c>
      <c r="O17" s="39"/>
    </row>
    <row r="18" spans="1:15" ht="13.5" customHeight="1">
      <c r="A18" s="684">
        <f t="shared" si="0"/>
        <v>50</v>
      </c>
      <c r="B18" s="695">
        <f t="shared" si="1"/>
        <v>2</v>
      </c>
      <c r="C18" s="697">
        <f t="shared" si="2"/>
        <v>16</v>
      </c>
      <c r="D18" s="1002"/>
      <c r="E18" s="1122" t="s">
        <v>415</v>
      </c>
      <c r="F18" s="1123"/>
      <c r="G18" s="1121"/>
      <c r="H18" s="669" t="s">
        <v>408</v>
      </c>
      <c r="I18" s="871">
        <v>0</v>
      </c>
      <c r="J18" s="873">
        <v>6</v>
      </c>
      <c r="K18" s="1969" t="s">
        <v>244</v>
      </c>
      <c r="L18" s="1969"/>
      <c r="M18" s="1970"/>
      <c r="N18" s="797">
        <f t="shared" si="3"/>
        <v>6</v>
      </c>
      <c r="O18" s="39"/>
    </row>
    <row r="19" spans="1:15" ht="13.5" customHeight="1" hidden="1">
      <c r="A19" s="684">
        <f t="shared" si="0"/>
        <v>50</v>
      </c>
      <c r="B19" s="695">
        <f t="shared" si="1"/>
        <v>2</v>
      </c>
      <c r="C19" s="695">
        <f t="shared" si="2"/>
        <v>17</v>
      </c>
      <c r="D19" s="1002"/>
      <c r="E19" s="1122"/>
      <c r="F19" s="1123"/>
      <c r="G19" s="1121"/>
      <c r="H19" s="648"/>
      <c r="I19" s="871"/>
      <c r="J19" s="873"/>
      <c r="K19" s="1969"/>
      <c r="L19" s="1969"/>
      <c r="M19" s="1970"/>
      <c r="N19" s="797">
        <f t="shared" si="3"/>
        <v>0</v>
      </c>
      <c r="O19" s="39"/>
    </row>
    <row r="20" spans="1:15" ht="13.5" customHeight="1" hidden="1">
      <c r="A20" s="684">
        <f t="shared" si="0"/>
        <v>50</v>
      </c>
      <c r="B20" s="695">
        <f t="shared" si="1"/>
        <v>2</v>
      </c>
      <c r="C20" s="695">
        <f t="shared" si="2"/>
        <v>18</v>
      </c>
      <c r="D20" s="1002"/>
      <c r="E20" s="1122"/>
      <c r="F20" s="1123"/>
      <c r="G20" s="1121"/>
      <c r="H20" s="648"/>
      <c r="I20" s="871"/>
      <c r="J20" s="873"/>
      <c r="K20" s="1969"/>
      <c r="L20" s="1969"/>
      <c r="M20" s="1970"/>
      <c r="N20" s="797">
        <f t="shared" si="3"/>
        <v>0</v>
      </c>
      <c r="O20" s="39"/>
    </row>
    <row r="21" spans="1:15" ht="13.5" customHeight="1" hidden="1">
      <c r="A21" s="684">
        <f t="shared" si="0"/>
        <v>50</v>
      </c>
      <c r="B21" s="695">
        <f t="shared" si="1"/>
        <v>2</v>
      </c>
      <c r="C21" s="702">
        <f>C20+1</f>
        <v>19</v>
      </c>
      <c r="D21" s="1002"/>
      <c r="E21" s="1122"/>
      <c r="F21" s="1123"/>
      <c r="G21" s="1121"/>
      <c r="H21" s="648"/>
      <c r="I21" s="871"/>
      <c r="J21" s="861"/>
      <c r="K21" s="1969"/>
      <c r="L21" s="1969"/>
      <c r="M21" s="1970"/>
      <c r="N21" s="797">
        <f t="shared" si="3"/>
        <v>0</v>
      </c>
      <c r="O21" s="39"/>
    </row>
    <row r="22" spans="1:15" ht="13.5" customHeight="1">
      <c r="A22" s="685">
        <f t="shared" si="0"/>
        <v>50</v>
      </c>
      <c r="B22" s="696">
        <f t="shared" si="1"/>
        <v>2</v>
      </c>
      <c r="C22" s="903">
        <f>C21+1</f>
        <v>20</v>
      </c>
      <c r="D22" s="1003"/>
      <c r="E22" s="1128"/>
      <c r="F22" s="1129"/>
      <c r="G22" s="1130"/>
      <c r="H22" s="664"/>
      <c r="I22" s="877"/>
      <c r="J22" s="879"/>
      <c r="K22" s="1999"/>
      <c r="L22" s="1999"/>
      <c r="M22" s="2000"/>
      <c r="N22" s="797">
        <f t="shared" si="3"/>
        <v>0</v>
      </c>
      <c r="O22" s="39"/>
    </row>
    <row r="23" spans="1:15" ht="13.5" customHeight="1">
      <c r="A23" s="686">
        <f t="shared" si="0"/>
        <v>50</v>
      </c>
      <c r="B23" s="697">
        <f t="shared" si="1"/>
        <v>2</v>
      </c>
      <c r="C23" s="697">
        <f aca="true" t="shared" si="4" ref="C23:C42">C22+1</f>
        <v>21</v>
      </c>
      <c r="D23" s="1004"/>
      <c r="E23" s="1124" t="s">
        <v>417</v>
      </c>
      <c r="F23" s="1126"/>
      <c r="G23" s="1127"/>
      <c r="H23" s="669" t="s">
        <v>416</v>
      </c>
      <c r="I23" s="1005">
        <v>0</v>
      </c>
      <c r="J23" s="902">
        <v>96</v>
      </c>
      <c r="K23" s="1979" t="s">
        <v>244</v>
      </c>
      <c r="L23" s="1979"/>
      <c r="M23" s="1980"/>
      <c r="N23" s="797">
        <f t="shared" si="3"/>
        <v>96</v>
      </c>
      <c r="O23" s="39"/>
    </row>
    <row r="24" spans="1:15" ht="13.5" customHeight="1" hidden="1">
      <c r="A24" s="684">
        <f t="shared" si="0"/>
        <v>50</v>
      </c>
      <c r="B24" s="695">
        <f t="shared" si="1"/>
        <v>2</v>
      </c>
      <c r="C24" s="695">
        <f t="shared" si="4"/>
        <v>22</v>
      </c>
      <c r="D24" s="1002"/>
      <c r="E24" s="1122"/>
      <c r="F24" s="1069"/>
      <c r="G24" s="1121"/>
      <c r="H24" s="669"/>
      <c r="I24" s="876"/>
      <c r="J24" s="873"/>
      <c r="K24" s="1977"/>
      <c r="L24" s="1977"/>
      <c r="M24" s="1978"/>
      <c r="N24" s="797">
        <f t="shared" si="3"/>
        <v>0</v>
      </c>
      <c r="O24" s="39"/>
    </row>
    <row r="25" spans="1:15" ht="13.5" customHeight="1" hidden="1">
      <c r="A25" s="684">
        <f t="shared" si="0"/>
        <v>50</v>
      </c>
      <c r="B25" s="695">
        <f t="shared" si="1"/>
        <v>2</v>
      </c>
      <c r="C25" s="695">
        <f t="shared" si="4"/>
        <v>23</v>
      </c>
      <c r="D25" s="1002"/>
      <c r="E25" s="1122"/>
      <c r="F25" s="1069"/>
      <c r="G25" s="1121"/>
      <c r="H25" s="648"/>
      <c r="I25" s="876"/>
      <c r="J25" s="873"/>
      <c r="K25" s="1977"/>
      <c r="L25" s="1977"/>
      <c r="M25" s="1978"/>
      <c r="N25" s="797">
        <f t="shared" si="3"/>
        <v>0</v>
      </c>
      <c r="O25" s="39"/>
    </row>
    <row r="26" spans="1:15" ht="13.5" customHeight="1" hidden="1">
      <c r="A26" s="684">
        <f t="shared" si="0"/>
        <v>50</v>
      </c>
      <c r="B26" s="695">
        <f t="shared" si="1"/>
        <v>2</v>
      </c>
      <c r="C26" s="695">
        <f t="shared" si="4"/>
        <v>24</v>
      </c>
      <c r="D26" s="1002"/>
      <c r="E26" s="1097"/>
      <c r="F26" s="1069"/>
      <c r="G26" s="1121"/>
      <c r="H26" s="648"/>
      <c r="I26" s="876"/>
      <c r="J26" s="873"/>
      <c r="K26" s="1977"/>
      <c r="L26" s="1977"/>
      <c r="M26" s="1978"/>
      <c r="N26" s="797">
        <f t="shared" si="3"/>
        <v>0</v>
      </c>
      <c r="O26" s="39"/>
    </row>
    <row r="27" spans="1:15" ht="13.5" customHeight="1" hidden="1">
      <c r="A27" s="684">
        <f t="shared" si="0"/>
        <v>50</v>
      </c>
      <c r="B27" s="695">
        <f t="shared" si="1"/>
        <v>2</v>
      </c>
      <c r="C27" s="695">
        <f t="shared" si="4"/>
        <v>25</v>
      </c>
      <c r="D27" s="1002"/>
      <c r="E27" s="1097"/>
      <c r="F27" s="1069"/>
      <c r="G27" s="1121"/>
      <c r="H27" s="648"/>
      <c r="I27" s="876"/>
      <c r="J27" s="874"/>
      <c r="K27" s="1977"/>
      <c r="L27" s="1977"/>
      <c r="M27" s="1978"/>
      <c r="N27" s="797">
        <f t="shared" si="3"/>
        <v>0</v>
      </c>
      <c r="O27" s="39"/>
    </row>
    <row r="28" spans="1:15" ht="13.5" customHeight="1" hidden="1">
      <c r="A28" s="684">
        <f t="shared" si="0"/>
        <v>50</v>
      </c>
      <c r="B28" s="695">
        <f t="shared" si="1"/>
        <v>2</v>
      </c>
      <c r="C28" s="695">
        <f t="shared" si="4"/>
        <v>26</v>
      </c>
      <c r="D28" s="1002"/>
      <c r="E28" s="1097"/>
      <c r="F28" s="1069"/>
      <c r="G28" s="1121"/>
      <c r="H28" s="648"/>
      <c r="I28" s="876"/>
      <c r="J28" s="874"/>
      <c r="K28" s="1977"/>
      <c r="L28" s="1977"/>
      <c r="M28" s="1978"/>
      <c r="N28" s="797">
        <f t="shared" si="3"/>
        <v>0</v>
      </c>
      <c r="O28" s="39"/>
    </row>
    <row r="29" spans="1:15" ht="13.5" customHeight="1" hidden="1">
      <c r="A29" s="684">
        <f t="shared" si="0"/>
        <v>50</v>
      </c>
      <c r="B29" s="695">
        <f t="shared" si="1"/>
        <v>2</v>
      </c>
      <c r="C29" s="695">
        <f t="shared" si="4"/>
        <v>27</v>
      </c>
      <c r="D29" s="1002"/>
      <c r="E29" s="1097"/>
      <c r="F29" s="1069"/>
      <c r="G29" s="1121"/>
      <c r="H29" s="648"/>
      <c r="I29" s="876"/>
      <c r="J29" s="874"/>
      <c r="K29" s="1977"/>
      <c r="L29" s="1977"/>
      <c r="M29" s="1978"/>
      <c r="N29" s="797">
        <f t="shared" si="3"/>
        <v>0</v>
      </c>
      <c r="O29" s="39"/>
    </row>
    <row r="30" spans="1:15" ht="13.5" customHeight="1" hidden="1">
      <c r="A30" s="684">
        <f t="shared" si="0"/>
        <v>50</v>
      </c>
      <c r="B30" s="695">
        <f t="shared" si="1"/>
        <v>2</v>
      </c>
      <c r="C30" s="695">
        <f t="shared" si="4"/>
        <v>28</v>
      </c>
      <c r="D30" s="1002"/>
      <c r="E30" s="1097"/>
      <c r="F30" s="1069"/>
      <c r="G30" s="1121"/>
      <c r="H30" s="648"/>
      <c r="I30" s="876"/>
      <c r="J30" s="874"/>
      <c r="K30" s="1977"/>
      <c r="L30" s="1977"/>
      <c r="M30" s="1978"/>
      <c r="N30" s="797">
        <f t="shared" si="3"/>
        <v>0</v>
      </c>
      <c r="O30" s="39"/>
    </row>
    <row r="31" spans="1:15" ht="13.5" customHeight="1" hidden="1">
      <c r="A31" s="684">
        <f t="shared" si="0"/>
        <v>50</v>
      </c>
      <c r="B31" s="695">
        <f t="shared" si="1"/>
        <v>2</v>
      </c>
      <c r="C31" s="695">
        <f t="shared" si="4"/>
        <v>29</v>
      </c>
      <c r="D31" s="1002"/>
      <c r="E31" s="1069"/>
      <c r="F31" s="1069"/>
      <c r="G31" s="1098"/>
      <c r="H31" s="648"/>
      <c r="I31" s="1104"/>
      <c r="J31" s="873"/>
      <c r="K31" s="1977"/>
      <c r="L31" s="1977"/>
      <c r="M31" s="1978"/>
      <c r="N31" s="797">
        <f t="shared" si="3"/>
        <v>0</v>
      </c>
      <c r="O31" s="39"/>
    </row>
    <row r="32" spans="1:15" ht="13.5" customHeight="1" hidden="1">
      <c r="A32" s="685">
        <f t="shared" si="0"/>
        <v>50</v>
      </c>
      <c r="B32" s="696">
        <f t="shared" si="1"/>
        <v>2</v>
      </c>
      <c r="C32" s="696">
        <f t="shared" si="4"/>
        <v>30</v>
      </c>
      <c r="D32" s="1003"/>
      <c r="E32" s="1102"/>
      <c r="F32" s="1103"/>
      <c r="G32" s="1100"/>
      <c r="H32" s="642"/>
      <c r="I32" s="877"/>
      <c r="J32" s="879"/>
      <c r="K32" s="2001"/>
      <c r="L32" s="2001"/>
      <c r="M32" s="2002"/>
      <c r="N32" s="797">
        <f t="shared" si="3"/>
        <v>0</v>
      </c>
      <c r="O32" s="39"/>
    </row>
    <row r="33" spans="1:15" ht="13.5" customHeight="1" hidden="1">
      <c r="A33" s="686">
        <f t="shared" si="0"/>
        <v>50</v>
      </c>
      <c r="B33" s="697">
        <f t="shared" si="1"/>
        <v>2</v>
      </c>
      <c r="C33" s="697">
        <f t="shared" si="4"/>
        <v>31</v>
      </c>
      <c r="D33" s="1004"/>
      <c r="E33" s="1071"/>
      <c r="F33" s="1071"/>
      <c r="G33" s="1101"/>
      <c r="H33" s="918"/>
      <c r="I33" s="1005"/>
      <c r="J33" s="902"/>
      <c r="K33" s="1981"/>
      <c r="L33" s="1981"/>
      <c r="M33" s="1982"/>
      <c r="N33" s="797">
        <f t="shared" si="3"/>
        <v>0</v>
      </c>
      <c r="O33" s="39"/>
    </row>
    <row r="34" spans="1:15" ht="13.5" customHeight="1" hidden="1">
      <c r="A34" s="684">
        <f t="shared" si="0"/>
        <v>50</v>
      </c>
      <c r="B34" s="695">
        <f t="shared" si="1"/>
        <v>2</v>
      </c>
      <c r="C34" s="695">
        <f t="shared" si="4"/>
        <v>32</v>
      </c>
      <c r="D34" s="1002"/>
      <c r="E34" s="1069"/>
      <c r="F34" s="1069"/>
      <c r="G34" s="1098"/>
      <c r="H34" s="648"/>
      <c r="I34" s="876"/>
      <c r="J34" s="902"/>
      <c r="K34" s="1981"/>
      <c r="L34" s="1981"/>
      <c r="M34" s="1982"/>
      <c r="N34" s="797">
        <f t="shared" si="3"/>
        <v>0</v>
      </c>
      <c r="O34" s="39"/>
    </row>
    <row r="35" spans="1:15" ht="13.5" customHeight="1" hidden="1">
      <c r="A35" s="684">
        <f t="shared" si="0"/>
        <v>50</v>
      </c>
      <c r="B35" s="695">
        <f t="shared" si="1"/>
        <v>2</v>
      </c>
      <c r="C35" s="695">
        <f t="shared" si="4"/>
        <v>33</v>
      </c>
      <c r="D35" s="1002"/>
      <c r="E35" s="679"/>
      <c r="F35" s="680"/>
      <c r="G35" s="499"/>
      <c r="H35" s="648"/>
      <c r="I35" s="871"/>
      <c r="J35" s="874"/>
      <c r="K35" s="1969"/>
      <c r="L35" s="1969"/>
      <c r="M35" s="1970"/>
      <c r="N35" s="797">
        <f t="shared" si="3"/>
        <v>0</v>
      </c>
      <c r="O35" s="39"/>
    </row>
    <row r="36" spans="1:15" ht="13.5" customHeight="1" hidden="1">
      <c r="A36" s="684">
        <f t="shared" si="0"/>
        <v>50</v>
      </c>
      <c r="B36" s="695">
        <f t="shared" si="1"/>
        <v>2</v>
      </c>
      <c r="C36" s="695">
        <f t="shared" si="4"/>
        <v>34</v>
      </c>
      <c r="D36" s="1002"/>
      <c r="E36" s="679"/>
      <c r="F36" s="680"/>
      <c r="G36" s="499"/>
      <c r="H36" s="648"/>
      <c r="I36" s="871"/>
      <c r="J36" s="874"/>
      <c r="K36" s="1969"/>
      <c r="L36" s="1969"/>
      <c r="M36" s="1970"/>
      <c r="N36" s="797">
        <f t="shared" si="3"/>
        <v>0</v>
      </c>
      <c r="O36" s="39"/>
    </row>
    <row r="37" spans="1:15" ht="13.5" customHeight="1" hidden="1">
      <c r="A37" s="684">
        <f t="shared" si="0"/>
        <v>50</v>
      </c>
      <c r="B37" s="695">
        <f t="shared" si="1"/>
        <v>2</v>
      </c>
      <c r="C37" s="695">
        <f t="shared" si="4"/>
        <v>35</v>
      </c>
      <c r="D37" s="1002"/>
      <c r="E37" s="679"/>
      <c r="F37" s="680"/>
      <c r="G37" s="499"/>
      <c r="H37" s="648"/>
      <c r="I37" s="871"/>
      <c r="J37" s="874"/>
      <c r="K37" s="1969"/>
      <c r="L37" s="1969"/>
      <c r="M37" s="1970"/>
      <c r="N37" s="797">
        <f t="shared" si="3"/>
        <v>0</v>
      </c>
      <c r="O37" s="39"/>
    </row>
    <row r="38" spans="1:15" ht="13.5" customHeight="1" hidden="1">
      <c r="A38" s="684">
        <f t="shared" si="0"/>
        <v>50</v>
      </c>
      <c r="B38" s="695">
        <f t="shared" si="1"/>
        <v>2</v>
      </c>
      <c r="C38" s="695">
        <f t="shared" si="4"/>
        <v>36</v>
      </c>
      <c r="D38" s="1002"/>
      <c r="E38" s="679"/>
      <c r="F38" s="680"/>
      <c r="G38" s="499"/>
      <c r="H38" s="648"/>
      <c r="I38" s="871"/>
      <c r="J38" s="861"/>
      <c r="K38" s="1969"/>
      <c r="L38" s="1969"/>
      <c r="M38" s="1970"/>
      <c r="N38" s="797">
        <f t="shared" si="3"/>
        <v>0</v>
      </c>
      <c r="O38" s="39"/>
    </row>
    <row r="39" spans="1:15" ht="13.5" customHeight="1" hidden="1">
      <c r="A39" s="684">
        <f t="shared" si="0"/>
        <v>50</v>
      </c>
      <c r="B39" s="695">
        <f t="shared" si="1"/>
        <v>2</v>
      </c>
      <c r="C39" s="695">
        <f t="shared" si="4"/>
        <v>37</v>
      </c>
      <c r="D39" s="1002"/>
      <c r="E39" s="679"/>
      <c r="F39" s="680"/>
      <c r="G39" s="499"/>
      <c r="H39" s="648"/>
      <c r="I39" s="871"/>
      <c r="J39" s="861"/>
      <c r="K39" s="1969"/>
      <c r="L39" s="1969"/>
      <c r="M39" s="1970"/>
      <c r="N39" s="797">
        <f t="shared" si="3"/>
        <v>0</v>
      </c>
      <c r="O39" s="39"/>
    </row>
    <row r="40" spans="1:15" ht="13.5" customHeight="1" hidden="1">
      <c r="A40" s="684">
        <f t="shared" si="0"/>
        <v>50</v>
      </c>
      <c r="B40" s="695">
        <f t="shared" si="1"/>
        <v>2</v>
      </c>
      <c r="C40" s="695">
        <f t="shared" si="4"/>
        <v>38</v>
      </c>
      <c r="D40" s="1002"/>
      <c r="E40" s="680"/>
      <c r="F40" s="680"/>
      <c r="G40" s="499"/>
      <c r="H40" s="648"/>
      <c r="I40" s="871"/>
      <c r="J40" s="861"/>
      <c r="K40" s="1969"/>
      <c r="L40" s="1969"/>
      <c r="M40" s="1970"/>
      <c r="N40" s="797">
        <f t="shared" si="3"/>
        <v>0</v>
      </c>
      <c r="O40" s="39"/>
    </row>
    <row r="41" spans="1:15" ht="13.5" customHeight="1" hidden="1">
      <c r="A41" s="684">
        <f t="shared" si="0"/>
        <v>50</v>
      </c>
      <c r="B41" s="695">
        <f t="shared" si="1"/>
        <v>2</v>
      </c>
      <c r="C41" s="695">
        <f t="shared" si="4"/>
        <v>39</v>
      </c>
      <c r="D41" s="1002"/>
      <c r="E41" s="680"/>
      <c r="F41" s="680"/>
      <c r="G41" s="499"/>
      <c r="H41" s="648"/>
      <c r="I41" s="871"/>
      <c r="J41" s="861"/>
      <c r="K41" s="1969"/>
      <c r="L41" s="1969"/>
      <c r="M41" s="1970"/>
      <c r="N41" s="797">
        <f t="shared" si="3"/>
        <v>0</v>
      </c>
      <c r="O41" s="39"/>
    </row>
    <row r="42" spans="1:15" ht="13.5" customHeight="1" thickBot="1">
      <c r="A42" s="685">
        <f t="shared" si="0"/>
        <v>50</v>
      </c>
      <c r="B42" s="696">
        <f t="shared" si="1"/>
        <v>2</v>
      </c>
      <c r="C42" s="696">
        <f t="shared" si="4"/>
        <v>40</v>
      </c>
      <c r="D42" s="1003"/>
      <c r="E42" s="407"/>
      <c r="F42" s="407"/>
      <c r="G42" s="641"/>
      <c r="H42" s="674"/>
      <c r="I42" s="872"/>
      <c r="J42" s="875"/>
      <c r="K42" s="2003"/>
      <c r="L42" s="2003"/>
      <c r="M42" s="2004"/>
      <c r="N42" s="797">
        <f t="shared" si="3"/>
        <v>0</v>
      </c>
      <c r="O42" s="39"/>
    </row>
    <row r="43" spans="1:15" ht="6.75" customHeight="1" thickTop="1">
      <c r="A43" s="654"/>
      <c r="B43" s="654"/>
      <c r="C43" s="654"/>
      <c r="D43" s="654"/>
      <c r="E43" s="427"/>
      <c r="F43" s="427"/>
      <c r="G43" s="655"/>
      <c r="H43" s="34"/>
      <c r="I43" s="425"/>
      <c r="J43" s="416"/>
      <c r="K43" s="419"/>
      <c r="L43" s="419"/>
      <c r="M43" s="426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475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5"/>
      <c r="B47" s="656"/>
      <c r="C47" s="656"/>
      <c r="D47" s="656"/>
      <c r="E47" s="721" t="s">
        <v>304</v>
      </c>
      <c r="F47" s="643"/>
      <c r="G47" s="644"/>
      <c r="H47" s="645"/>
      <c r="I47" s="646"/>
      <c r="J47" s="416"/>
      <c r="K47" s="416"/>
      <c r="L47" s="416"/>
      <c r="M47" s="746"/>
      <c r="O47" s="39"/>
    </row>
    <row r="48" spans="1:15" ht="12.75" customHeight="1" hidden="1">
      <c r="A48" s="745"/>
      <c r="B48" s="656"/>
      <c r="C48" s="656"/>
      <c r="D48" s="656"/>
      <c r="E48" s="721"/>
      <c r="F48" s="643"/>
      <c r="G48" s="644"/>
      <c r="H48" s="645"/>
      <c r="I48" s="646"/>
      <c r="J48" s="416"/>
      <c r="K48" s="416"/>
      <c r="L48" s="416"/>
      <c r="M48" s="746"/>
      <c r="O48" s="39"/>
    </row>
    <row r="49" spans="1:15" ht="12.75" customHeight="1" hidden="1">
      <c r="A49" s="745"/>
      <c r="B49" s="656"/>
      <c r="C49" s="656"/>
      <c r="D49" s="656"/>
      <c r="E49" s="721"/>
      <c r="F49" s="643"/>
      <c r="G49" s="644"/>
      <c r="H49" s="645"/>
      <c r="I49" s="646"/>
      <c r="J49" s="416"/>
      <c r="K49" s="416"/>
      <c r="L49" s="416"/>
      <c r="M49" s="746"/>
      <c r="O49" s="39"/>
    </row>
    <row r="50" spans="1:15" ht="12.75" customHeight="1" hidden="1">
      <c r="A50" s="745"/>
      <c r="B50" s="656"/>
      <c r="C50" s="656"/>
      <c r="D50" s="656"/>
      <c r="E50" s="721"/>
      <c r="F50" s="643"/>
      <c r="G50" s="644"/>
      <c r="H50" s="645"/>
      <c r="I50" s="646"/>
      <c r="J50" s="416"/>
      <c r="K50" s="416"/>
      <c r="L50" s="416"/>
      <c r="M50" s="746"/>
      <c r="O50" s="39"/>
    </row>
    <row r="51" spans="1:15" ht="12.75" customHeight="1" hidden="1">
      <c r="A51" s="745"/>
      <c r="B51" s="656"/>
      <c r="C51" s="656"/>
      <c r="D51" s="656"/>
      <c r="E51" s="721"/>
      <c r="F51" s="643"/>
      <c r="G51" s="644"/>
      <c r="H51" s="645"/>
      <c r="I51" s="646"/>
      <c r="J51" s="416"/>
      <c r="K51" s="416"/>
      <c r="L51" s="416"/>
      <c r="M51" s="746"/>
      <c r="O51" s="39"/>
    </row>
    <row r="52" spans="1:15" ht="12.75" customHeight="1" hidden="1">
      <c r="A52" s="745"/>
      <c r="B52" s="656"/>
      <c r="C52" s="656"/>
      <c r="D52" s="656"/>
      <c r="E52" s="721"/>
      <c r="F52" s="643"/>
      <c r="G52" s="644"/>
      <c r="H52" s="645"/>
      <c r="I52" s="646"/>
      <c r="J52" s="416"/>
      <c r="K52" s="416"/>
      <c r="L52" s="416"/>
      <c r="M52" s="746"/>
      <c r="O52" s="39"/>
    </row>
    <row r="53" spans="1:15" ht="12.75" customHeight="1" hidden="1">
      <c r="A53" s="745"/>
      <c r="B53" s="656"/>
      <c r="C53" s="656"/>
      <c r="D53" s="656"/>
      <c r="E53" s="721"/>
      <c r="F53" s="643"/>
      <c r="G53" s="644"/>
      <c r="H53" s="645"/>
      <c r="I53" s="646"/>
      <c r="J53" s="416"/>
      <c r="K53" s="416"/>
      <c r="L53" s="416"/>
      <c r="M53" s="746"/>
      <c r="O53" s="39"/>
    </row>
    <row r="54" spans="1:15" ht="12.75" customHeight="1" hidden="1">
      <c r="A54" s="745"/>
      <c r="B54" s="656"/>
      <c r="C54" s="656"/>
      <c r="D54" s="656"/>
      <c r="E54" s="721"/>
      <c r="F54" s="643"/>
      <c r="G54" s="644"/>
      <c r="H54" s="645"/>
      <c r="I54" s="646"/>
      <c r="J54" s="416"/>
      <c r="K54" s="416"/>
      <c r="L54" s="416"/>
      <c r="M54" s="746"/>
      <c r="O54" s="39"/>
    </row>
    <row r="55" spans="1:15" ht="12.75" customHeight="1" hidden="1">
      <c r="A55" s="745"/>
      <c r="B55" s="656"/>
      <c r="C55" s="656"/>
      <c r="D55" s="656"/>
      <c r="E55" s="721"/>
      <c r="F55" s="643"/>
      <c r="G55" s="644"/>
      <c r="H55" s="645"/>
      <c r="I55" s="646"/>
      <c r="J55" s="416"/>
      <c r="K55" s="416"/>
      <c r="L55" s="416"/>
      <c r="M55" s="746"/>
      <c r="O55" s="39"/>
    </row>
    <row r="56" spans="1:15" ht="12.75" customHeight="1" hidden="1">
      <c r="A56" s="745"/>
      <c r="B56" s="656"/>
      <c r="C56" s="656"/>
      <c r="D56" s="656"/>
      <c r="E56" s="721"/>
      <c r="F56" s="643"/>
      <c r="G56" s="644"/>
      <c r="H56" s="645"/>
      <c r="I56" s="646"/>
      <c r="J56" s="416"/>
      <c r="K56" s="416"/>
      <c r="L56" s="416"/>
      <c r="M56" s="746"/>
      <c r="O56" s="39"/>
    </row>
    <row r="57" spans="1:15" ht="12.75" customHeight="1" hidden="1">
      <c r="A57" s="745"/>
      <c r="B57" s="656"/>
      <c r="C57" s="656"/>
      <c r="D57" s="656"/>
      <c r="E57" s="721"/>
      <c r="F57" s="643"/>
      <c r="G57" s="644"/>
      <c r="H57" s="645"/>
      <c r="I57" s="646"/>
      <c r="J57" s="416"/>
      <c r="K57" s="416"/>
      <c r="L57" s="416"/>
      <c r="M57" s="746"/>
      <c r="O57" s="39"/>
    </row>
    <row r="58" spans="1:15" ht="12.75" customHeight="1" hidden="1">
      <c r="A58" s="745"/>
      <c r="B58" s="656"/>
      <c r="C58" s="656"/>
      <c r="D58" s="656"/>
      <c r="E58" s="721"/>
      <c r="F58" s="643"/>
      <c r="G58" s="644"/>
      <c r="H58" s="645"/>
      <c r="I58" s="646"/>
      <c r="J58" s="416"/>
      <c r="K58" s="416"/>
      <c r="L58" s="416"/>
      <c r="M58" s="746"/>
      <c r="O58" s="39"/>
    </row>
    <row r="59" spans="1:15" ht="12.75" customHeight="1">
      <c r="A59" s="747"/>
      <c r="B59" s="748"/>
      <c r="C59" s="748"/>
      <c r="D59" s="748"/>
      <c r="E59" s="749"/>
      <c r="F59" s="750"/>
      <c r="G59" s="751"/>
      <c r="H59" s="752"/>
      <c r="I59" s="720"/>
      <c r="J59" s="753"/>
      <c r="K59" s="753"/>
      <c r="L59" s="753"/>
      <c r="M59" s="754"/>
      <c r="O59" s="39"/>
    </row>
    <row r="60" spans="1:15" ht="24.75" customHeight="1">
      <c r="A60" s="400" t="s">
        <v>250</v>
      </c>
      <c r="B60" s="400"/>
      <c r="C60" s="400"/>
      <c r="D60" s="400"/>
      <c r="E60" s="657"/>
      <c r="F60" s="657"/>
      <c r="G60" s="658"/>
      <c r="H60" s="659"/>
      <c r="I60" s="660"/>
      <c r="J60" s="661"/>
      <c r="K60" s="661"/>
      <c r="L60" s="661"/>
      <c r="M60" s="662"/>
      <c r="O60" s="39"/>
    </row>
    <row r="61" spans="1:15" ht="12.75" customHeight="1">
      <c r="A61" s="1974" t="s">
        <v>203</v>
      </c>
      <c r="B61" s="1975"/>
      <c r="C61" s="1975"/>
      <c r="D61" s="1976"/>
      <c r="E61" s="417"/>
      <c r="F61" s="417"/>
      <c r="G61" s="418"/>
      <c r="H61" s="420" t="s">
        <v>245</v>
      </c>
      <c r="I61" s="420" t="s">
        <v>319</v>
      </c>
      <c r="J61" s="675" t="s">
        <v>263</v>
      </c>
      <c r="K61" s="1974" t="s">
        <v>208</v>
      </c>
      <c r="L61" s="1975"/>
      <c r="M61" s="1976"/>
      <c r="N61" s="798" t="s">
        <v>268</v>
      </c>
      <c r="O61" s="39"/>
    </row>
    <row r="62" spans="1:15" ht="12.75" customHeight="1">
      <c r="A62" s="672"/>
      <c r="B62" s="391"/>
      <c r="C62" s="391"/>
      <c r="D62" s="673"/>
      <c r="E62" s="400" t="s">
        <v>205</v>
      </c>
      <c r="F62" s="400"/>
      <c r="G62" s="414"/>
      <c r="H62" s="401"/>
      <c r="I62" s="401" t="s">
        <v>320</v>
      </c>
      <c r="J62" s="672" t="s">
        <v>264</v>
      </c>
      <c r="K62" s="1963" t="s">
        <v>43</v>
      </c>
      <c r="L62" s="1964"/>
      <c r="M62" s="1965"/>
      <c r="N62" s="799" t="s">
        <v>269</v>
      </c>
      <c r="O62" s="39"/>
    </row>
    <row r="63" spans="1:15" ht="12.75" customHeight="1">
      <c r="A63" s="1966" t="s">
        <v>204</v>
      </c>
      <c r="B63" s="1967"/>
      <c r="C63" s="1967"/>
      <c r="D63" s="1968"/>
      <c r="E63" s="411"/>
      <c r="F63" s="411"/>
      <c r="G63" s="412"/>
      <c r="H63" s="421" t="s">
        <v>246</v>
      </c>
      <c r="I63" s="421" t="s">
        <v>321</v>
      </c>
      <c r="J63" s="671" t="s">
        <v>265</v>
      </c>
      <c r="K63" s="1966" t="s">
        <v>248</v>
      </c>
      <c r="L63" s="1967"/>
      <c r="M63" s="1968"/>
      <c r="N63" s="800" t="s">
        <v>270</v>
      </c>
      <c r="O63" s="39"/>
    </row>
    <row r="64" spans="1:15" ht="12.75" customHeight="1" thickBot="1">
      <c r="A64" s="774"/>
      <c r="B64" s="774"/>
      <c r="C64" s="774"/>
      <c r="D64" s="774"/>
      <c r="E64" s="411"/>
      <c r="F64" s="411"/>
      <c r="G64" s="412"/>
      <c r="H64" s="774"/>
      <c r="I64" s="391"/>
      <c r="J64" s="774"/>
      <c r="K64" s="774"/>
      <c r="L64" s="774"/>
      <c r="M64" s="774"/>
      <c r="N64" s="801"/>
      <c r="O64" s="39"/>
    </row>
    <row r="65" spans="1:15" ht="12.75" customHeight="1" thickTop="1">
      <c r="A65" s="686">
        <f>A42</f>
        <v>50</v>
      </c>
      <c r="B65" s="697">
        <f>B42</f>
        <v>2</v>
      </c>
      <c r="C65" s="697">
        <f>C42+1</f>
        <v>41</v>
      </c>
      <c r="D65" s="1001"/>
      <c r="E65" s="651" t="s">
        <v>418</v>
      </c>
      <c r="F65" s="1137"/>
      <c r="G65" s="640"/>
      <c r="H65" s="862" t="s">
        <v>419</v>
      </c>
      <c r="I65" s="1140">
        <v>38473</v>
      </c>
      <c r="J65" s="867">
        <v>8011</v>
      </c>
      <c r="K65" s="1946" t="s">
        <v>194</v>
      </c>
      <c r="L65" s="1947"/>
      <c r="M65" s="1948"/>
      <c r="N65" s="801"/>
      <c r="O65" s="39"/>
    </row>
    <row r="66" spans="1:15" ht="12.75" customHeight="1" hidden="1">
      <c r="A66" s="684">
        <f aca="true" t="shared" si="5" ref="A66:A74">A65</f>
        <v>50</v>
      </c>
      <c r="B66" s="695">
        <f aca="true" t="shared" si="6" ref="B66:B74">B65</f>
        <v>2</v>
      </c>
      <c r="C66" s="697">
        <f aca="true" t="shared" si="7" ref="C66:C74">C65+1</f>
        <v>42</v>
      </c>
      <c r="D66" s="1002"/>
      <c r="E66" s="703"/>
      <c r="F66" s="703"/>
      <c r="G66" s="432"/>
      <c r="H66" s="649"/>
      <c r="I66" s="858"/>
      <c r="J66" s="867">
        <f>J65+1</f>
        <v>8012</v>
      </c>
      <c r="K66" s="1936"/>
      <c r="L66" s="1937"/>
      <c r="M66" s="1938"/>
      <c r="N66" s="801"/>
      <c r="O66" s="39"/>
    </row>
    <row r="67" spans="1:15" ht="12.75" customHeight="1" hidden="1">
      <c r="A67" s="684">
        <f t="shared" si="5"/>
        <v>50</v>
      </c>
      <c r="B67" s="695">
        <f t="shared" si="6"/>
        <v>2</v>
      </c>
      <c r="C67" s="697">
        <f t="shared" si="7"/>
        <v>43</v>
      </c>
      <c r="D67" s="1002"/>
      <c r="E67" s="901"/>
      <c r="F67" s="901"/>
      <c r="G67" s="432"/>
      <c r="H67" s="649"/>
      <c r="I67" s="858"/>
      <c r="J67" s="867">
        <f aca="true" t="shared" si="8" ref="J67:J74">J66+1</f>
        <v>8013</v>
      </c>
      <c r="K67" s="1936"/>
      <c r="L67" s="1937"/>
      <c r="M67" s="1938"/>
      <c r="N67" s="801"/>
      <c r="O67" s="39"/>
    </row>
    <row r="68" spans="1:15" ht="12.75" customHeight="1" hidden="1">
      <c r="A68" s="684">
        <f t="shared" si="5"/>
        <v>50</v>
      </c>
      <c r="B68" s="695">
        <f t="shared" si="6"/>
        <v>2</v>
      </c>
      <c r="C68" s="697">
        <f t="shared" si="7"/>
        <v>44</v>
      </c>
      <c r="D68" s="1002"/>
      <c r="E68" s="1138"/>
      <c r="F68" s="1138"/>
      <c r="G68" s="500"/>
      <c r="H68" s="649"/>
      <c r="I68" s="858"/>
      <c r="J68" s="867">
        <f t="shared" si="8"/>
        <v>8014</v>
      </c>
      <c r="K68" s="1936"/>
      <c r="L68" s="1937"/>
      <c r="M68" s="1938"/>
      <c r="N68" s="801"/>
      <c r="O68" s="39"/>
    </row>
    <row r="69" spans="1:15" ht="12.75" customHeight="1" hidden="1">
      <c r="A69" s="684">
        <f t="shared" si="5"/>
        <v>50</v>
      </c>
      <c r="B69" s="695">
        <f t="shared" si="6"/>
        <v>2</v>
      </c>
      <c r="C69" s="697">
        <f t="shared" si="7"/>
        <v>45</v>
      </c>
      <c r="D69" s="1002"/>
      <c r="E69" s="1138"/>
      <c r="F69" s="1138"/>
      <c r="G69" s="704"/>
      <c r="H69" s="705"/>
      <c r="I69" s="869"/>
      <c r="J69" s="867">
        <f t="shared" si="8"/>
        <v>8015</v>
      </c>
      <c r="K69" s="1936"/>
      <c r="L69" s="1937"/>
      <c r="M69" s="1938"/>
      <c r="N69" s="801"/>
      <c r="O69" s="39"/>
    </row>
    <row r="70" spans="1:15" ht="12.75" customHeight="1" hidden="1">
      <c r="A70" s="684">
        <f t="shared" si="5"/>
        <v>50</v>
      </c>
      <c r="B70" s="695">
        <f t="shared" si="6"/>
        <v>2</v>
      </c>
      <c r="C70" s="697">
        <f t="shared" si="7"/>
        <v>46</v>
      </c>
      <c r="D70" s="1002"/>
      <c r="E70" s="1138"/>
      <c r="F70" s="1138"/>
      <c r="G70" s="704"/>
      <c r="H70" s="705"/>
      <c r="I70" s="869"/>
      <c r="J70" s="867">
        <f t="shared" si="8"/>
        <v>8016</v>
      </c>
      <c r="K70" s="1936"/>
      <c r="L70" s="1937"/>
      <c r="M70" s="1938"/>
      <c r="N70" s="801"/>
      <c r="O70" s="39"/>
    </row>
    <row r="71" spans="1:15" ht="12.75" customHeight="1" hidden="1">
      <c r="A71" s="684">
        <f t="shared" si="5"/>
        <v>50</v>
      </c>
      <c r="B71" s="695">
        <f t="shared" si="6"/>
        <v>2</v>
      </c>
      <c r="C71" s="697">
        <f t="shared" si="7"/>
        <v>47</v>
      </c>
      <c r="D71" s="1002"/>
      <c r="E71" s="1138"/>
      <c r="F71" s="1138"/>
      <c r="G71" s="704"/>
      <c r="H71" s="705"/>
      <c r="I71" s="869"/>
      <c r="J71" s="867">
        <f t="shared" si="8"/>
        <v>8017</v>
      </c>
      <c r="K71" s="1936"/>
      <c r="L71" s="1937"/>
      <c r="M71" s="1938"/>
      <c r="N71" s="801"/>
      <c r="O71" s="39"/>
    </row>
    <row r="72" spans="1:15" ht="12.75" customHeight="1" hidden="1">
      <c r="A72" s="684">
        <f t="shared" si="5"/>
        <v>50</v>
      </c>
      <c r="B72" s="695">
        <f t="shared" si="6"/>
        <v>2</v>
      </c>
      <c r="C72" s="697">
        <f t="shared" si="7"/>
        <v>48</v>
      </c>
      <c r="D72" s="1002"/>
      <c r="E72" s="1138"/>
      <c r="F72" s="1138"/>
      <c r="G72" s="704"/>
      <c r="H72" s="705"/>
      <c r="I72" s="869"/>
      <c r="J72" s="867">
        <f t="shared" si="8"/>
        <v>8018</v>
      </c>
      <c r="K72" s="1936"/>
      <c r="L72" s="1937"/>
      <c r="M72" s="1938"/>
      <c r="N72" s="801"/>
      <c r="O72" s="39"/>
    </row>
    <row r="73" spans="1:15" ht="12.75" customHeight="1" hidden="1">
      <c r="A73" s="684">
        <f t="shared" si="5"/>
        <v>50</v>
      </c>
      <c r="B73" s="695">
        <f t="shared" si="6"/>
        <v>2</v>
      </c>
      <c r="C73" s="697">
        <f t="shared" si="7"/>
        <v>49</v>
      </c>
      <c r="D73" s="1002"/>
      <c r="E73" s="1138"/>
      <c r="F73" s="1138"/>
      <c r="G73" s="704"/>
      <c r="H73" s="705"/>
      <c r="I73" s="869"/>
      <c r="J73" s="867">
        <f t="shared" si="8"/>
        <v>8019</v>
      </c>
      <c r="K73" s="1936"/>
      <c r="L73" s="1937"/>
      <c r="M73" s="1938"/>
      <c r="N73" s="801"/>
      <c r="O73" s="39"/>
    </row>
    <row r="74" spans="1:15" ht="12.75" customHeight="1" thickBot="1">
      <c r="A74" s="685">
        <f t="shared" si="5"/>
        <v>50</v>
      </c>
      <c r="B74" s="696">
        <f t="shared" si="6"/>
        <v>2</v>
      </c>
      <c r="C74" s="696">
        <f t="shared" si="7"/>
        <v>50</v>
      </c>
      <c r="D74" s="1003"/>
      <c r="E74" s="1139"/>
      <c r="F74" s="1139"/>
      <c r="G74" s="650"/>
      <c r="H74" s="642"/>
      <c r="I74" s="859"/>
      <c r="J74" s="868">
        <f t="shared" si="8"/>
        <v>8020</v>
      </c>
      <c r="K74" s="1939"/>
      <c r="L74" s="1940"/>
      <c r="M74" s="1941"/>
      <c r="N74" s="801"/>
      <c r="O74" s="39"/>
    </row>
    <row r="75" spans="1:15" ht="6.75" customHeight="1" thickBot="1" thickTop="1">
      <c r="A75" s="809"/>
      <c r="B75" s="809"/>
      <c r="C75" s="809"/>
      <c r="D75" s="809"/>
      <c r="E75" s="810"/>
      <c r="F75" s="810"/>
      <c r="G75" s="811"/>
      <c r="H75" s="809"/>
      <c r="I75" s="809"/>
      <c r="J75" s="809"/>
      <c r="K75" s="809"/>
      <c r="L75" s="809"/>
      <c r="M75" s="809"/>
      <c r="N75" s="801"/>
      <c r="O75" s="39"/>
    </row>
    <row r="76" spans="1:15" ht="13.5" customHeight="1" thickTop="1">
      <c r="A76" s="2009">
        <f>A74</f>
        <v>50</v>
      </c>
      <c r="B76" s="2011">
        <f>B74</f>
        <v>2</v>
      </c>
      <c r="C76" s="2011">
        <f>C74+1</f>
        <v>51</v>
      </c>
      <c r="D76" s="1004"/>
      <c r="E76" s="2005" t="s">
        <v>421</v>
      </c>
      <c r="F76" s="2006"/>
      <c r="G76" s="820" t="s">
        <v>422</v>
      </c>
      <c r="H76" s="918" t="s">
        <v>258</v>
      </c>
      <c r="I76" s="828">
        <v>14</v>
      </c>
      <c r="J76" s="824">
        <f>J74+1</f>
        <v>8021</v>
      </c>
      <c r="K76" s="1946" t="s">
        <v>244</v>
      </c>
      <c r="L76" s="1947"/>
      <c r="M76" s="1948"/>
      <c r="N76" s="2030">
        <f>I76*I77</f>
        <v>4176.2</v>
      </c>
      <c r="O76" s="39"/>
    </row>
    <row r="77" spans="1:15" ht="13.5" customHeight="1">
      <c r="A77" s="2010"/>
      <c r="B77" s="2012"/>
      <c r="C77" s="2012"/>
      <c r="D77" s="1003"/>
      <c r="E77" s="2007"/>
      <c r="F77" s="2008"/>
      <c r="G77" s="821" t="s">
        <v>318</v>
      </c>
      <c r="H77" s="664" t="s">
        <v>410</v>
      </c>
      <c r="I77" s="1131">
        <v>298.3</v>
      </c>
      <c r="J77" s="825">
        <v>8051</v>
      </c>
      <c r="K77" s="1939" t="s">
        <v>194</v>
      </c>
      <c r="L77" s="1940"/>
      <c r="M77" s="1941"/>
      <c r="N77" s="2030"/>
      <c r="O77" s="39"/>
    </row>
    <row r="78" spans="1:15" ht="13.5" customHeight="1">
      <c r="A78" s="2009">
        <f>A76</f>
        <v>50</v>
      </c>
      <c r="B78" s="2011">
        <f>B76</f>
        <v>2</v>
      </c>
      <c r="C78" s="2011">
        <f>C76+1</f>
        <v>52</v>
      </c>
      <c r="D78" s="1004"/>
      <c r="E78" s="2005" t="str">
        <f>E15</f>
        <v>Licence SW vybavení implementované v pronajaté technice</v>
      </c>
      <c r="F78" s="2006"/>
      <c r="G78" s="820" t="s">
        <v>422</v>
      </c>
      <c r="H78" s="918" t="s">
        <v>258</v>
      </c>
      <c r="I78" s="830">
        <v>14</v>
      </c>
      <c r="J78" s="824">
        <f aca="true" t="shared" si="9" ref="J78:J109">J76+1</f>
        <v>8022</v>
      </c>
      <c r="K78" s="1946" t="s">
        <v>244</v>
      </c>
      <c r="L78" s="1947"/>
      <c r="M78" s="1948"/>
      <c r="N78" s="2030">
        <f>I78*I79</f>
        <v>393.40000000000003</v>
      </c>
      <c r="O78" s="39"/>
    </row>
    <row r="79" spans="1:15" ht="13.5" customHeight="1">
      <c r="A79" s="2010"/>
      <c r="B79" s="2012"/>
      <c r="C79" s="2012"/>
      <c r="D79" s="1003"/>
      <c r="E79" s="2007"/>
      <c r="F79" s="2008"/>
      <c r="G79" s="821" t="s">
        <v>318</v>
      </c>
      <c r="H79" s="664" t="s">
        <v>410</v>
      </c>
      <c r="I79" s="1131">
        <v>28.1</v>
      </c>
      <c r="J79" s="825">
        <f t="shared" si="9"/>
        <v>8052</v>
      </c>
      <c r="K79" s="1939" t="s">
        <v>194</v>
      </c>
      <c r="L79" s="1940"/>
      <c r="M79" s="1941"/>
      <c r="N79" s="2030"/>
      <c r="O79" s="39"/>
    </row>
    <row r="80" spans="1:15" ht="13.5" customHeight="1">
      <c r="A80" s="2009">
        <f>A78</f>
        <v>50</v>
      </c>
      <c r="B80" s="2011">
        <f>B78</f>
        <v>2</v>
      </c>
      <c r="C80" s="2011">
        <f>C78+1</f>
        <v>53</v>
      </c>
      <c r="D80" s="1004"/>
      <c r="E80" s="2005" t="str">
        <f>E16</f>
        <v>Integrovaná logistická podpora letounu</v>
      </c>
      <c r="F80" s="2006"/>
      <c r="G80" s="820" t="s">
        <v>422</v>
      </c>
      <c r="H80" s="918" t="s">
        <v>258</v>
      </c>
      <c r="I80" s="830">
        <v>14</v>
      </c>
      <c r="J80" s="824">
        <f t="shared" si="9"/>
        <v>8023</v>
      </c>
      <c r="K80" s="1946" t="s">
        <v>244</v>
      </c>
      <c r="L80" s="1947"/>
      <c r="M80" s="1948"/>
      <c r="N80" s="2031">
        <f>I80*I81</f>
        <v>5895.400000000001</v>
      </c>
      <c r="O80" s="39"/>
    </row>
    <row r="81" spans="1:15" ht="13.5" customHeight="1">
      <c r="A81" s="2010"/>
      <c r="B81" s="2012"/>
      <c r="C81" s="2012"/>
      <c r="D81" s="1003"/>
      <c r="E81" s="2007"/>
      <c r="F81" s="2008"/>
      <c r="G81" s="821" t="s">
        <v>318</v>
      </c>
      <c r="H81" s="664" t="s">
        <v>410</v>
      </c>
      <c r="I81" s="1131">
        <v>421.1</v>
      </c>
      <c r="J81" s="825">
        <f t="shared" si="9"/>
        <v>8053</v>
      </c>
      <c r="K81" s="1939" t="s">
        <v>194</v>
      </c>
      <c r="L81" s="1940"/>
      <c r="M81" s="1941"/>
      <c r="N81" s="2031"/>
      <c r="O81" s="39"/>
    </row>
    <row r="82" spans="1:15" ht="13.5" customHeight="1">
      <c r="A82" s="2009">
        <f>A80</f>
        <v>50</v>
      </c>
      <c r="B82" s="2011">
        <f>B80</f>
        <v>2</v>
      </c>
      <c r="C82" s="2011">
        <f>C80+1</f>
        <v>54</v>
      </c>
      <c r="D82" s="1004"/>
      <c r="E82" s="2005" t="str">
        <f>E17</f>
        <v>Tahač</v>
      </c>
      <c r="F82" s="2006"/>
      <c r="G82" s="820" t="s">
        <v>420</v>
      </c>
      <c r="H82" s="918" t="s">
        <v>258</v>
      </c>
      <c r="I82" s="830">
        <v>4</v>
      </c>
      <c r="J82" s="824">
        <f t="shared" si="9"/>
        <v>8024</v>
      </c>
      <c r="K82" s="1946" t="s">
        <v>244</v>
      </c>
      <c r="L82" s="1947"/>
      <c r="M82" s="1948"/>
      <c r="N82" s="2031">
        <f>I82*I83</f>
        <v>204</v>
      </c>
      <c r="O82" s="39"/>
    </row>
    <row r="83" spans="1:15" ht="13.5" customHeight="1">
      <c r="A83" s="2010"/>
      <c r="B83" s="2012"/>
      <c r="C83" s="2012"/>
      <c r="D83" s="1003"/>
      <c r="E83" s="2007"/>
      <c r="F83" s="2008"/>
      <c r="G83" s="821" t="s">
        <v>318</v>
      </c>
      <c r="H83" s="664" t="s">
        <v>262</v>
      </c>
      <c r="I83" s="1131">
        <v>51</v>
      </c>
      <c r="J83" s="825">
        <f t="shared" si="9"/>
        <v>8054</v>
      </c>
      <c r="K83" s="1939" t="s">
        <v>194</v>
      </c>
      <c r="L83" s="1940"/>
      <c r="M83" s="1941"/>
      <c r="N83" s="2031"/>
      <c r="O83" s="39"/>
    </row>
    <row r="84" spans="1:15" ht="13.5" customHeight="1">
      <c r="A84" s="2009">
        <f>A82</f>
        <v>50</v>
      </c>
      <c r="B84" s="2011">
        <f>B82</f>
        <v>2</v>
      </c>
      <c r="C84" s="2011">
        <f>C82+1</f>
        <v>55</v>
      </c>
      <c r="D84" s="1004"/>
      <c r="E84" s="2005" t="str">
        <f>E18</f>
        <v>Specielní vozík</v>
      </c>
      <c r="F84" s="2006"/>
      <c r="G84" s="820" t="s">
        <v>420</v>
      </c>
      <c r="H84" s="918" t="s">
        <v>258</v>
      </c>
      <c r="I84" s="830">
        <v>6</v>
      </c>
      <c r="J84" s="824">
        <f t="shared" si="9"/>
        <v>8025</v>
      </c>
      <c r="K84" s="1946" t="s">
        <v>244</v>
      </c>
      <c r="L84" s="1947"/>
      <c r="M84" s="1948"/>
      <c r="N84" s="2031">
        <f>I84*I85</f>
        <v>96</v>
      </c>
      <c r="O84" s="39"/>
    </row>
    <row r="85" spans="1:15" ht="13.5" customHeight="1">
      <c r="A85" s="2010"/>
      <c r="B85" s="2012"/>
      <c r="C85" s="2012"/>
      <c r="D85" s="1003"/>
      <c r="E85" s="2007"/>
      <c r="F85" s="2008"/>
      <c r="G85" s="821" t="s">
        <v>318</v>
      </c>
      <c r="H85" s="664" t="s">
        <v>262</v>
      </c>
      <c r="I85" s="1131">
        <v>16</v>
      </c>
      <c r="J85" s="825">
        <f t="shared" si="9"/>
        <v>8055</v>
      </c>
      <c r="K85" s="1939" t="s">
        <v>194</v>
      </c>
      <c r="L85" s="1940"/>
      <c r="M85" s="1941"/>
      <c r="N85" s="2031"/>
      <c r="O85" s="39"/>
    </row>
    <row r="86" spans="1:15" ht="13.5" customHeight="1" hidden="1">
      <c r="A86" s="2009">
        <f>A84</f>
        <v>50</v>
      </c>
      <c r="B86" s="2011">
        <f>B84</f>
        <v>2</v>
      </c>
      <c r="C86" s="2011">
        <f>C84+1</f>
        <v>56</v>
      </c>
      <c r="D86" s="1004"/>
      <c r="E86" s="2005"/>
      <c r="F86" s="2006"/>
      <c r="G86" s="820"/>
      <c r="H86" s="918"/>
      <c r="I86" s="830"/>
      <c r="J86" s="824">
        <f t="shared" si="9"/>
        <v>8026</v>
      </c>
      <c r="K86" s="1946"/>
      <c r="L86" s="1947"/>
      <c r="M86" s="1948"/>
      <c r="N86" s="2031">
        <f>I86*I87</f>
        <v>0</v>
      </c>
      <c r="O86" s="39"/>
    </row>
    <row r="87" spans="1:15" ht="13.5" customHeight="1" hidden="1">
      <c r="A87" s="2010"/>
      <c r="B87" s="2012"/>
      <c r="C87" s="2012"/>
      <c r="D87" s="1003"/>
      <c r="E87" s="2007"/>
      <c r="F87" s="2008"/>
      <c r="G87" s="821"/>
      <c r="H87" s="664"/>
      <c r="I87" s="829"/>
      <c r="J87" s="825">
        <f t="shared" si="9"/>
        <v>8056</v>
      </c>
      <c r="K87" s="1939"/>
      <c r="L87" s="1940"/>
      <c r="M87" s="1941"/>
      <c r="N87" s="2031"/>
      <c r="O87" s="39"/>
    </row>
    <row r="88" spans="1:15" ht="13.5" customHeight="1" hidden="1">
      <c r="A88" s="2009">
        <f>A86</f>
        <v>50</v>
      </c>
      <c r="B88" s="2011">
        <f>B86</f>
        <v>2</v>
      </c>
      <c r="C88" s="2011">
        <f>C86+1</f>
        <v>57</v>
      </c>
      <c r="D88" s="1004"/>
      <c r="E88" s="2005"/>
      <c r="F88" s="2006"/>
      <c r="G88" s="820"/>
      <c r="H88" s="918"/>
      <c r="I88" s="830"/>
      <c r="J88" s="824">
        <f t="shared" si="9"/>
        <v>8027</v>
      </c>
      <c r="K88" s="1946"/>
      <c r="L88" s="1947"/>
      <c r="M88" s="1948"/>
      <c r="N88" s="2031">
        <f>I88*I89</f>
        <v>0</v>
      </c>
      <c r="O88" s="39"/>
    </row>
    <row r="89" spans="1:15" ht="13.5" customHeight="1" hidden="1">
      <c r="A89" s="2010"/>
      <c r="B89" s="2012"/>
      <c r="C89" s="2012"/>
      <c r="D89" s="1003"/>
      <c r="E89" s="2007"/>
      <c r="F89" s="2008"/>
      <c r="G89" s="821"/>
      <c r="H89" s="664"/>
      <c r="I89" s="829"/>
      <c r="J89" s="825">
        <f t="shared" si="9"/>
        <v>8057</v>
      </c>
      <c r="K89" s="1939"/>
      <c r="L89" s="1940"/>
      <c r="M89" s="1941"/>
      <c r="N89" s="2031"/>
      <c r="O89" s="39"/>
    </row>
    <row r="90" spans="1:15" ht="13.5" customHeight="1" hidden="1">
      <c r="A90" s="2009">
        <f>A88</f>
        <v>50</v>
      </c>
      <c r="B90" s="2011">
        <f>B88</f>
        <v>2</v>
      </c>
      <c r="C90" s="2013">
        <f>C88+1</f>
        <v>58</v>
      </c>
      <c r="D90" s="1004"/>
      <c r="E90" s="2005"/>
      <c r="F90" s="2006"/>
      <c r="G90" s="820"/>
      <c r="H90" s="918"/>
      <c r="I90" s="830"/>
      <c r="J90" s="824">
        <f t="shared" si="9"/>
        <v>8028</v>
      </c>
      <c r="K90" s="1946"/>
      <c r="L90" s="1947"/>
      <c r="M90" s="1948"/>
      <c r="N90" s="2031">
        <f>I90*I91</f>
        <v>0</v>
      </c>
      <c r="O90" s="39"/>
    </row>
    <row r="91" spans="1:15" ht="13.5" customHeight="1" hidden="1">
      <c r="A91" s="2010"/>
      <c r="B91" s="2012"/>
      <c r="C91" s="2014"/>
      <c r="D91" s="1003"/>
      <c r="E91" s="2007"/>
      <c r="F91" s="2008"/>
      <c r="G91" s="821"/>
      <c r="H91" s="664"/>
      <c r="I91" s="829"/>
      <c r="J91" s="825">
        <f t="shared" si="9"/>
        <v>8058</v>
      </c>
      <c r="K91" s="1939"/>
      <c r="L91" s="1940"/>
      <c r="M91" s="1941"/>
      <c r="N91" s="2031"/>
      <c r="O91" s="39"/>
    </row>
    <row r="92" spans="1:15" ht="13.5" customHeight="1" hidden="1">
      <c r="A92" s="2009">
        <f>A90</f>
        <v>50</v>
      </c>
      <c r="B92" s="2011">
        <f>B90</f>
        <v>2</v>
      </c>
      <c r="C92" s="2013">
        <f>C90+1</f>
        <v>59</v>
      </c>
      <c r="D92" s="1004"/>
      <c r="E92" s="2005"/>
      <c r="F92" s="2006"/>
      <c r="G92" s="820"/>
      <c r="H92" s="898"/>
      <c r="I92" s="830"/>
      <c r="J92" s="824">
        <f t="shared" si="9"/>
        <v>8029</v>
      </c>
      <c r="K92" s="1952"/>
      <c r="L92" s="1953"/>
      <c r="M92" s="1954"/>
      <c r="N92" s="2031">
        <f>I92*I93</f>
        <v>0</v>
      </c>
      <c r="O92" s="39"/>
    </row>
    <row r="93" spans="1:15" ht="13.5" customHeight="1" hidden="1">
      <c r="A93" s="2010"/>
      <c r="B93" s="2012"/>
      <c r="C93" s="2014"/>
      <c r="D93" s="1003"/>
      <c r="E93" s="2007"/>
      <c r="F93" s="2008"/>
      <c r="G93" s="821"/>
      <c r="H93" s="1075"/>
      <c r="I93" s="829"/>
      <c r="J93" s="825">
        <f t="shared" si="9"/>
        <v>8059</v>
      </c>
      <c r="K93" s="1955"/>
      <c r="L93" s="1956"/>
      <c r="M93" s="1957"/>
      <c r="N93" s="2031"/>
      <c r="O93" s="39"/>
    </row>
    <row r="94" spans="1:15" ht="13.5" customHeight="1">
      <c r="A94" s="2009">
        <f>A92</f>
        <v>50</v>
      </c>
      <c r="B94" s="2011">
        <f>B92</f>
        <v>2</v>
      </c>
      <c r="C94" s="2011">
        <f>C92+1</f>
        <v>60</v>
      </c>
      <c r="D94" s="1004"/>
      <c r="E94" s="2005"/>
      <c r="F94" s="2006"/>
      <c r="G94" s="820"/>
      <c r="H94" s="692"/>
      <c r="I94" s="830"/>
      <c r="J94" s="824">
        <f t="shared" si="9"/>
        <v>8030</v>
      </c>
      <c r="K94" s="1946"/>
      <c r="L94" s="1947"/>
      <c r="M94" s="1948"/>
      <c r="N94" s="2031">
        <f>I94*I95</f>
        <v>0</v>
      </c>
      <c r="O94" s="39"/>
    </row>
    <row r="95" spans="1:15" ht="13.5" customHeight="1">
      <c r="A95" s="2010"/>
      <c r="B95" s="2012"/>
      <c r="C95" s="2012"/>
      <c r="D95" s="1003"/>
      <c r="E95" s="2007"/>
      <c r="F95" s="2008"/>
      <c r="G95" s="821"/>
      <c r="H95" s="1077"/>
      <c r="I95" s="829"/>
      <c r="J95" s="825">
        <f t="shared" si="9"/>
        <v>8060</v>
      </c>
      <c r="K95" s="1939"/>
      <c r="L95" s="1940"/>
      <c r="M95" s="1941"/>
      <c r="N95" s="2031"/>
      <c r="O95" s="39"/>
    </row>
    <row r="96" spans="1:15" ht="13.5" customHeight="1">
      <c r="A96" s="2015">
        <f>A94</f>
        <v>50</v>
      </c>
      <c r="B96" s="2016">
        <f>B94</f>
        <v>2</v>
      </c>
      <c r="C96" s="2016">
        <f>C94+1</f>
        <v>61</v>
      </c>
      <c r="D96" s="1004"/>
      <c r="E96" s="2017" t="str">
        <f>E23</f>
        <v>Výcvik pilotů a technického personálu</v>
      </c>
      <c r="F96" s="2018"/>
      <c r="G96" s="820"/>
      <c r="H96" s="918" t="s">
        <v>416</v>
      </c>
      <c r="I96" s="1063">
        <v>96</v>
      </c>
      <c r="J96" s="1073">
        <f t="shared" si="9"/>
        <v>8031</v>
      </c>
      <c r="K96" s="1946" t="s">
        <v>244</v>
      </c>
      <c r="L96" s="1947"/>
      <c r="M96" s="1948"/>
      <c r="N96" s="2031">
        <f>I96*I97</f>
        <v>787.1999999999999</v>
      </c>
      <c r="O96" s="39"/>
    </row>
    <row r="97" spans="1:15" ht="13.5" customHeight="1">
      <c r="A97" s="2010"/>
      <c r="B97" s="2012"/>
      <c r="C97" s="2012"/>
      <c r="D97" s="1003"/>
      <c r="E97" s="2007"/>
      <c r="F97" s="2008"/>
      <c r="G97" s="821" t="s">
        <v>318</v>
      </c>
      <c r="H97" s="664" t="s">
        <v>423</v>
      </c>
      <c r="I97" s="1131">
        <v>8.2</v>
      </c>
      <c r="J97" s="825">
        <f t="shared" si="9"/>
        <v>8061</v>
      </c>
      <c r="K97" s="1939" t="s">
        <v>194</v>
      </c>
      <c r="L97" s="1940"/>
      <c r="M97" s="1941"/>
      <c r="N97" s="2031"/>
      <c r="O97" s="39"/>
    </row>
    <row r="98" spans="1:15" ht="13.5" customHeight="1" hidden="1">
      <c r="A98" s="2009">
        <f>A96</f>
        <v>50</v>
      </c>
      <c r="B98" s="2011">
        <f>B96</f>
        <v>2</v>
      </c>
      <c r="C98" s="2011">
        <f>C96+1</f>
        <v>62</v>
      </c>
      <c r="D98" s="1004"/>
      <c r="E98" s="2005"/>
      <c r="F98" s="2006"/>
      <c r="G98" s="820"/>
      <c r="H98" s="1062"/>
      <c r="I98" s="830"/>
      <c r="J98" s="824">
        <f t="shared" si="9"/>
        <v>8032</v>
      </c>
      <c r="K98" s="1952"/>
      <c r="L98" s="1953"/>
      <c r="M98" s="1954"/>
      <c r="N98" s="2031">
        <f>I98*I99</f>
        <v>0</v>
      </c>
      <c r="O98" s="39"/>
    </row>
    <row r="99" spans="1:15" ht="13.5" customHeight="1" hidden="1">
      <c r="A99" s="2010"/>
      <c r="B99" s="2012"/>
      <c r="C99" s="2012"/>
      <c r="D99" s="1003"/>
      <c r="E99" s="2007"/>
      <c r="F99" s="2008"/>
      <c r="G99" s="821"/>
      <c r="H99" s="664"/>
      <c r="I99" s="829"/>
      <c r="J99" s="825">
        <f t="shared" si="9"/>
        <v>8062</v>
      </c>
      <c r="K99" s="1955"/>
      <c r="L99" s="1956"/>
      <c r="M99" s="1957"/>
      <c r="N99" s="2031"/>
      <c r="O99" s="39"/>
    </row>
    <row r="100" spans="1:15" ht="13.5" customHeight="1" hidden="1">
      <c r="A100" s="2009">
        <f>A98</f>
        <v>50</v>
      </c>
      <c r="B100" s="2011">
        <f>B98</f>
        <v>2</v>
      </c>
      <c r="C100" s="2011">
        <f>C98+1</f>
        <v>63</v>
      </c>
      <c r="D100" s="1004"/>
      <c r="E100" s="2005"/>
      <c r="F100" s="2006"/>
      <c r="G100" s="820"/>
      <c r="H100" s="1062"/>
      <c r="I100" s="830"/>
      <c r="J100" s="824">
        <f t="shared" si="9"/>
        <v>8033</v>
      </c>
      <c r="K100" s="1946"/>
      <c r="L100" s="1947"/>
      <c r="M100" s="1948"/>
      <c r="N100" s="2031">
        <f>I100*I101</f>
        <v>0</v>
      </c>
      <c r="O100" s="39"/>
    </row>
    <row r="101" spans="1:15" ht="13.5" customHeight="1" hidden="1">
      <c r="A101" s="2010"/>
      <c r="B101" s="2012"/>
      <c r="C101" s="2012"/>
      <c r="D101" s="1003"/>
      <c r="E101" s="2007"/>
      <c r="F101" s="2008"/>
      <c r="G101" s="821"/>
      <c r="H101" s="664"/>
      <c r="I101" s="829"/>
      <c r="J101" s="825">
        <f t="shared" si="9"/>
        <v>8063</v>
      </c>
      <c r="K101" s="1939"/>
      <c r="L101" s="1940"/>
      <c r="M101" s="1941"/>
      <c r="N101" s="2031"/>
      <c r="O101" s="39"/>
    </row>
    <row r="102" spans="1:15" ht="13.5" customHeight="1" hidden="1">
      <c r="A102" s="2009">
        <f>A100</f>
        <v>50</v>
      </c>
      <c r="B102" s="2011">
        <f>B100</f>
        <v>2</v>
      </c>
      <c r="C102" s="2011">
        <f>C100+1</f>
        <v>64</v>
      </c>
      <c r="D102" s="1001"/>
      <c r="E102" s="2005"/>
      <c r="F102" s="2006"/>
      <c r="G102" s="820"/>
      <c r="H102" s="647"/>
      <c r="I102" s="830"/>
      <c r="J102" s="824">
        <f t="shared" si="9"/>
        <v>8034</v>
      </c>
      <c r="K102" s="1952"/>
      <c r="L102" s="1953"/>
      <c r="M102" s="1954"/>
      <c r="N102" s="2031">
        <f>I102*I103</f>
        <v>0</v>
      </c>
      <c r="O102" s="39"/>
    </row>
    <row r="103" spans="1:15" ht="13.5" customHeight="1" hidden="1">
      <c r="A103" s="2010"/>
      <c r="B103" s="2012"/>
      <c r="C103" s="2012"/>
      <c r="D103" s="1003"/>
      <c r="E103" s="2007"/>
      <c r="F103" s="2008"/>
      <c r="G103" s="821"/>
      <c r="H103" s="664"/>
      <c r="I103" s="829"/>
      <c r="J103" s="825">
        <f t="shared" si="9"/>
        <v>8064</v>
      </c>
      <c r="K103" s="1955"/>
      <c r="L103" s="1956"/>
      <c r="M103" s="1957"/>
      <c r="N103" s="2031"/>
      <c r="O103" s="39"/>
    </row>
    <row r="104" spans="1:15" ht="13.5" customHeight="1" hidden="1">
      <c r="A104" s="2009">
        <f>A102</f>
        <v>50</v>
      </c>
      <c r="B104" s="2011">
        <f>B102</f>
        <v>2</v>
      </c>
      <c r="C104" s="2011">
        <f>C102+1</f>
        <v>65</v>
      </c>
      <c r="D104" s="1001"/>
      <c r="E104" s="2005"/>
      <c r="F104" s="2006"/>
      <c r="G104" s="820"/>
      <c r="H104" s="647"/>
      <c r="I104" s="830"/>
      <c r="J104" s="824">
        <f t="shared" si="9"/>
        <v>8035</v>
      </c>
      <c r="K104" s="1952"/>
      <c r="L104" s="1953"/>
      <c r="M104" s="1954"/>
      <c r="N104" s="2031">
        <f>I104*I105</f>
        <v>0</v>
      </c>
      <c r="O104" s="39"/>
    </row>
    <row r="105" spans="1:15" ht="13.5" customHeight="1" hidden="1" thickBot="1">
      <c r="A105" s="2019"/>
      <c r="B105" s="2020"/>
      <c r="C105" s="2020"/>
      <c r="D105" s="1064"/>
      <c r="E105" s="2021"/>
      <c r="F105" s="2022"/>
      <c r="G105" s="1065"/>
      <c r="H105" s="1076"/>
      <c r="I105" s="1066"/>
      <c r="J105" s="1074">
        <f t="shared" si="9"/>
        <v>8065</v>
      </c>
      <c r="K105" s="1958"/>
      <c r="L105" s="1959"/>
      <c r="M105" s="1960"/>
      <c r="N105" s="2031"/>
      <c r="O105" s="39"/>
    </row>
    <row r="106" spans="1:15" ht="13.5" customHeight="1" hidden="1">
      <c r="A106" s="2015">
        <f>A104</f>
        <v>50</v>
      </c>
      <c r="B106" s="2016">
        <f>B104</f>
        <v>2</v>
      </c>
      <c r="C106" s="2016">
        <f>C104+1</f>
        <v>66</v>
      </c>
      <c r="D106" s="1004"/>
      <c r="E106" s="2023"/>
      <c r="F106" s="2024"/>
      <c r="G106" s="1061"/>
      <c r="H106" s="918"/>
      <c r="I106" s="1063"/>
      <c r="J106" s="1073">
        <f t="shared" si="9"/>
        <v>8036</v>
      </c>
      <c r="K106" s="1949"/>
      <c r="L106" s="1950"/>
      <c r="M106" s="1951"/>
      <c r="N106" s="2031">
        <f>I106*I107</f>
        <v>0</v>
      </c>
      <c r="O106" s="39"/>
    </row>
    <row r="107" spans="1:15" ht="13.5" customHeight="1" hidden="1">
      <c r="A107" s="2010"/>
      <c r="B107" s="2012"/>
      <c r="C107" s="2012"/>
      <c r="D107" s="1003"/>
      <c r="E107" s="2025"/>
      <c r="F107" s="2026"/>
      <c r="G107" s="821"/>
      <c r="H107" s="664"/>
      <c r="I107" s="829"/>
      <c r="J107" s="825">
        <f t="shared" si="9"/>
        <v>8066</v>
      </c>
      <c r="K107" s="1939"/>
      <c r="L107" s="1940"/>
      <c r="M107" s="1941"/>
      <c r="N107" s="2031"/>
      <c r="O107" s="39"/>
    </row>
    <row r="108" spans="1:15" ht="13.5" customHeight="1" hidden="1">
      <c r="A108" s="2009">
        <f>A106</f>
        <v>50</v>
      </c>
      <c r="B108" s="2011">
        <f>B106</f>
        <v>2</v>
      </c>
      <c r="C108" s="2011">
        <f>C106+1</f>
        <v>67</v>
      </c>
      <c r="D108" s="1001"/>
      <c r="E108" s="2023"/>
      <c r="F108" s="2024"/>
      <c r="G108" s="820"/>
      <c r="H108" s="918"/>
      <c r="I108" s="830"/>
      <c r="J108" s="824">
        <f t="shared" si="9"/>
        <v>8037</v>
      </c>
      <c r="K108" s="1946"/>
      <c r="L108" s="1947"/>
      <c r="M108" s="1948"/>
      <c r="N108" s="2031">
        <f>I108*I109</f>
        <v>0</v>
      </c>
      <c r="O108" s="39"/>
    </row>
    <row r="109" spans="1:15" ht="13.5" customHeight="1" hidden="1">
      <c r="A109" s="2010"/>
      <c r="B109" s="2012"/>
      <c r="C109" s="2012"/>
      <c r="D109" s="1003"/>
      <c r="E109" s="2025"/>
      <c r="F109" s="2026"/>
      <c r="G109" s="821"/>
      <c r="H109" s="664"/>
      <c r="I109" s="829"/>
      <c r="J109" s="825">
        <f t="shared" si="9"/>
        <v>8067</v>
      </c>
      <c r="K109" s="1939"/>
      <c r="L109" s="1940"/>
      <c r="M109" s="1941"/>
      <c r="N109" s="2031"/>
      <c r="O109" s="39"/>
    </row>
    <row r="110" spans="1:15" ht="13.5" customHeight="1" hidden="1">
      <c r="A110" s="2009">
        <f>A108</f>
        <v>50</v>
      </c>
      <c r="B110" s="2011">
        <f>B108</f>
        <v>2</v>
      </c>
      <c r="C110" s="2011">
        <f>C108+1</f>
        <v>68</v>
      </c>
      <c r="D110" s="1001"/>
      <c r="E110" s="2023"/>
      <c r="F110" s="2024"/>
      <c r="G110" s="820"/>
      <c r="H110" s="918"/>
      <c r="I110" s="830"/>
      <c r="J110" s="824">
        <f aca="true" t="shared" si="10" ref="J110:J135">J108+1</f>
        <v>8038</v>
      </c>
      <c r="K110" s="1946"/>
      <c r="L110" s="1947"/>
      <c r="M110" s="1948"/>
      <c r="N110" s="2031">
        <f>I110*I111</f>
        <v>0</v>
      </c>
      <c r="O110" s="39"/>
    </row>
    <row r="111" spans="1:15" ht="13.5" customHeight="1" hidden="1">
      <c r="A111" s="2010"/>
      <c r="B111" s="2012"/>
      <c r="C111" s="2012"/>
      <c r="D111" s="1003"/>
      <c r="E111" s="2025"/>
      <c r="F111" s="2026"/>
      <c r="G111" s="821"/>
      <c r="H111" s="664"/>
      <c r="I111" s="829"/>
      <c r="J111" s="825">
        <f t="shared" si="10"/>
        <v>8068</v>
      </c>
      <c r="K111" s="1939"/>
      <c r="L111" s="1940"/>
      <c r="M111" s="1941"/>
      <c r="N111" s="2031"/>
      <c r="O111" s="39"/>
    </row>
    <row r="112" spans="1:15" ht="13.5" customHeight="1" hidden="1">
      <c r="A112" s="2009">
        <f>A110</f>
        <v>50</v>
      </c>
      <c r="B112" s="2011">
        <f>B110</f>
        <v>2</v>
      </c>
      <c r="C112" s="2011">
        <f>C110+1</f>
        <v>69</v>
      </c>
      <c r="D112" s="1001"/>
      <c r="E112" s="2023"/>
      <c r="F112" s="2024"/>
      <c r="G112" s="820"/>
      <c r="H112" s="918"/>
      <c r="I112" s="830"/>
      <c r="J112" s="824">
        <f t="shared" si="10"/>
        <v>8039</v>
      </c>
      <c r="K112" s="1946"/>
      <c r="L112" s="1947"/>
      <c r="M112" s="1948"/>
      <c r="N112" s="2031">
        <f>I112*I113</f>
        <v>0</v>
      </c>
      <c r="O112" s="39"/>
    </row>
    <row r="113" spans="1:15" ht="13.5" customHeight="1" hidden="1">
      <c r="A113" s="2010"/>
      <c r="B113" s="2012"/>
      <c r="C113" s="2012"/>
      <c r="D113" s="1003"/>
      <c r="E113" s="2025"/>
      <c r="F113" s="2026"/>
      <c r="G113" s="821"/>
      <c r="H113" s="664"/>
      <c r="I113" s="829"/>
      <c r="J113" s="825">
        <f t="shared" si="10"/>
        <v>8069</v>
      </c>
      <c r="K113" s="1939"/>
      <c r="L113" s="1940"/>
      <c r="M113" s="1941"/>
      <c r="N113" s="2031"/>
      <c r="O113" s="39"/>
    </row>
    <row r="114" spans="1:15" ht="13.5" customHeight="1" hidden="1">
      <c r="A114" s="2009">
        <f>A112</f>
        <v>50</v>
      </c>
      <c r="B114" s="2011">
        <f>B112</f>
        <v>2</v>
      </c>
      <c r="C114" s="2011">
        <f>C112+1</f>
        <v>70</v>
      </c>
      <c r="D114" s="1001"/>
      <c r="E114" s="2023"/>
      <c r="F114" s="2024"/>
      <c r="G114" s="820"/>
      <c r="H114" s="918"/>
      <c r="I114" s="830"/>
      <c r="J114" s="824">
        <f t="shared" si="10"/>
        <v>8040</v>
      </c>
      <c r="K114" s="1946"/>
      <c r="L114" s="1947"/>
      <c r="M114" s="1948"/>
      <c r="N114" s="2031">
        <f>I114*I115</f>
        <v>0</v>
      </c>
      <c r="O114" s="39"/>
    </row>
    <row r="115" spans="1:15" ht="13.5" customHeight="1" hidden="1">
      <c r="A115" s="2010"/>
      <c r="B115" s="2012"/>
      <c r="C115" s="2012"/>
      <c r="D115" s="1003"/>
      <c r="E115" s="2025"/>
      <c r="F115" s="2026"/>
      <c r="G115" s="821"/>
      <c r="H115" s="664"/>
      <c r="I115" s="829"/>
      <c r="J115" s="825">
        <f t="shared" si="10"/>
        <v>8070</v>
      </c>
      <c r="K115" s="1939"/>
      <c r="L115" s="1940"/>
      <c r="M115" s="1941"/>
      <c r="N115" s="2031"/>
      <c r="O115" s="39"/>
    </row>
    <row r="116" spans="1:15" ht="13.5" customHeight="1" hidden="1">
      <c r="A116" s="2009">
        <f>A114</f>
        <v>50</v>
      </c>
      <c r="B116" s="2011">
        <f>B114</f>
        <v>2</v>
      </c>
      <c r="C116" s="2011">
        <f>C114+1</f>
        <v>71</v>
      </c>
      <c r="D116" s="1001"/>
      <c r="E116" s="2023"/>
      <c r="F116" s="2024"/>
      <c r="G116" s="820"/>
      <c r="H116" s="918"/>
      <c r="I116" s="830"/>
      <c r="J116" s="824">
        <f t="shared" si="10"/>
        <v>8041</v>
      </c>
      <c r="K116" s="1946"/>
      <c r="L116" s="1947"/>
      <c r="M116" s="1948"/>
      <c r="N116" s="2031">
        <f>I116*I117</f>
        <v>0</v>
      </c>
      <c r="O116" s="39"/>
    </row>
    <row r="117" spans="1:15" ht="13.5" customHeight="1" hidden="1">
      <c r="A117" s="2010"/>
      <c r="B117" s="2012"/>
      <c r="C117" s="2012"/>
      <c r="D117" s="1003"/>
      <c r="E117" s="2025"/>
      <c r="F117" s="2026"/>
      <c r="G117" s="821"/>
      <c r="H117" s="664"/>
      <c r="I117" s="829"/>
      <c r="J117" s="825">
        <f t="shared" si="10"/>
        <v>8071</v>
      </c>
      <c r="K117" s="1939"/>
      <c r="L117" s="1940"/>
      <c r="M117" s="1941"/>
      <c r="N117" s="2031"/>
      <c r="O117" s="39"/>
    </row>
    <row r="118" spans="1:15" ht="13.5" customHeight="1" hidden="1">
      <c r="A118" s="2009">
        <f>A116</f>
        <v>50</v>
      </c>
      <c r="B118" s="2011">
        <f>B116</f>
        <v>2</v>
      </c>
      <c r="C118" s="2011">
        <f>C116+1</f>
        <v>72</v>
      </c>
      <c r="D118" s="1001"/>
      <c r="E118" s="2023"/>
      <c r="F118" s="2024"/>
      <c r="G118" s="820"/>
      <c r="H118" s="918"/>
      <c r="I118" s="830"/>
      <c r="J118" s="824">
        <f t="shared" si="10"/>
        <v>8042</v>
      </c>
      <c r="K118" s="1946"/>
      <c r="L118" s="1947"/>
      <c r="M118" s="1948"/>
      <c r="N118" s="2031">
        <f>I118*I119</f>
        <v>0</v>
      </c>
      <c r="O118" s="39"/>
    </row>
    <row r="119" spans="1:15" ht="13.5" customHeight="1" hidden="1">
      <c r="A119" s="2010"/>
      <c r="B119" s="2012"/>
      <c r="C119" s="2012"/>
      <c r="D119" s="1003"/>
      <c r="E119" s="2025"/>
      <c r="F119" s="2026"/>
      <c r="G119" s="821"/>
      <c r="H119" s="664"/>
      <c r="I119" s="829"/>
      <c r="J119" s="825">
        <f t="shared" si="10"/>
        <v>8072</v>
      </c>
      <c r="K119" s="1939"/>
      <c r="L119" s="1940"/>
      <c r="M119" s="1941"/>
      <c r="N119" s="2031"/>
      <c r="O119" s="39"/>
    </row>
    <row r="120" spans="1:15" ht="13.5" customHeight="1" hidden="1">
      <c r="A120" s="2009">
        <f>A118</f>
        <v>50</v>
      </c>
      <c r="B120" s="2011">
        <f>B118</f>
        <v>2</v>
      </c>
      <c r="C120" s="2011">
        <f>C118+1</f>
        <v>73</v>
      </c>
      <c r="D120" s="1001"/>
      <c r="E120" s="2023"/>
      <c r="F120" s="2024"/>
      <c r="G120" s="820"/>
      <c r="H120" s="918"/>
      <c r="I120" s="830"/>
      <c r="J120" s="824">
        <f t="shared" si="10"/>
        <v>8043</v>
      </c>
      <c r="K120" s="1946"/>
      <c r="L120" s="1947"/>
      <c r="M120" s="1948"/>
      <c r="N120" s="2031">
        <f>I120*I121</f>
        <v>0</v>
      </c>
      <c r="O120" s="39"/>
    </row>
    <row r="121" spans="1:15" ht="13.5" customHeight="1" hidden="1">
      <c r="A121" s="2010"/>
      <c r="B121" s="2012"/>
      <c r="C121" s="2012"/>
      <c r="D121" s="1003"/>
      <c r="E121" s="2025"/>
      <c r="F121" s="2026"/>
      <c r="G121" s="821"/>
      <c r="H121" s="664"/>
      <c r="I121" s="829"/>
      <c r="J121" s="825">
        <f t="shared" si="10"/>
        <v>8073</v>
      </c>
      <c r="K121" s="1939"/>
      <c r="L121" s="1940"/>
      <c r="M121" s="1941"/>
      <c r="N121" s="2031"/>
      <c r="O121" s="39"/>
    </row>
    <row r="122" spans="1:15" ht="13.5" customHeight="1" hidden="1">
      <c r="A122" s="2009">
        <f>A120</f>
        <v>50</v>
      </c>
      <c r="B122" s="2011">
        <f>B120</f>
        <v>2</v>
      </c>
      <c r="C122" s="2011">
        <f>C120+1</f>
        <v>74</v>
      </c>
      <c r="D122" s="1001"/>
      <c r="E122" s="2023"/>
      <c r="F122" s="2024"/>
      <c r="G122" s="820"/>
      <c r="H122" s="692"/>
      <c r="I122" s="830"/>
      <c r="J122" s="824">
        <f t="shared" si="10"/>
        <v>8044</v>
      </c>
      <c r="K122" s="1946"/>
      <c r="L122" s="1947"/>
      <c r="M122" s="1948"/>
      <c r="N122" s="2031">
        <f>I122*I123</f>
        <v>0</v>
      </c>
      <c r="O122" s="39"/>
    </row>
    <row r="123" spans="1:15" ht="13.5" customHeight="1" hidden="1">
      <c r="A123" s="2010"/>
      <c r="B123" s="2012"/>
      <c r="C123" s="2012"/>
      <c r="D123" s="1003"/>
      <c r="E123" s="2025"/>
      <c r="F123" s="2026"/>
      <c r="G123" s="821"/>
      <c r="H123" s="1077"/>
      <c r="I123" s="829"/>
      <c r="J123" s="825">
        <f t="shared" si="10"/>
        <v>8074</v>
      </c>
      <c r="K123" s="1939"/>
      <c r="L123" s="1940"/>
      <c r="M123" s="1941"/>
      <c r="N123" s="2031"/>
      <c r="O123" s="39"/>
    </row>
    <row r="124" spans="1:15" ht="13.5" customHeight="1" hidden="1">
      <c r="A124" s="2009">
        <f>A122</f>
        <v>50</v>
      </c>
      <c r="B124" s="2011">
        <f>B122</f>
        <v>2</v>
      </c>
      <c r="C124" s="2011">
        <f>C122+1</f>
        <v>75</v>
      </c>
      <c r="D124" s="1001"/>
      <c r="E124" s="2023"/>
      <c r="F124" s="2024"/>
      <c r="G124" s="820"/>
      <c r="H124" s="692"/>
      <c r="I124" s="830"/>
      <c r="J124" s="824">
        <f t="shared" si="10"/>
        <v>8045</v>
      </c>
      <c r="K124" s="1946"/>
      <c r="L124" s="1947"/>
      <c r="M124" s="1948"/>
      <c r="N124" s="2031">
        <f>I124*I125</f>
        <v>0</v>
      </c>
      <c r="O124" s="39"/>
    </row>
    <row r="125" spans="1:15" ht="13.5" customHeight="1" hidden="1">
      <c r="A125" s="2010"/>
      <c r="B125" s="2012"/>
      <c r="C125" s="2012"/>
      <c r="D125" s="1003"/>
      <c r="E125" s="2025"/>
      <c r="F125" s="2026"/>
      <c r="G125" s="821"/>
      <c r="H125" s="1077"/>
      <c r="I125" s="829"/>
      <c r="J125" s="825">
        <f t="shared" si="10"/>
        <v>8075</v>
      </c>
      <c r="K125" s="1939"/>
      <c r="L125" s="1940"/>
      <c r="M125" s="1941"/>
      <c r="N125" s="2031"/>
      <c r="O125" s="39"/>
    </row>
    <row r="126" spans="1:15" ht="13.5" customHeight="1" hidden="1">
      <c r="A126" s="2009">
        <f>A124</f>
        <v>50</v>
      </c>
      <c r="B126" s="2011">
        <f>B124</f>
        <v>2</v>
      </c>
      <c r="C126" s="2011">
        <f>C124+1</f>
        <v>76</v>
      </c>
      <c r="D126" s="1001"/>
      <c r="E126" s="2023"/>
      <c r="F126" s="2024"/>
      <c r="G126" s="820"/>
      <c r="H126" s="1062"/>
      <c r="I126" s="833"/>
      <c r="J126" s="824">
        <f t="shared" si="10"/>
        <v>8046</v>
      </c>
      <c r="K126" s="1946"/>
      <c r="L126" s="1947"/>
      <c r="M126" s="1948"/>
      <c r="N126" s="2031">
        <f>I126*I127</f>
        <v>0</v>
      </c>
      <c r="O126" s="39"/>
    </row>
    <row r="127" spans="1:15" ht="13.5" customHeight="1" hidden="1">
      <c r="A127" s="2010"/>
      <c r="B127" s="2012"/>
      <c r="C127" s="2012"/>
      <c r="D127" s="1003"/>
      <c r="E127" s="2025"/>
      <c r="F127" s="2026"/>
      <c r="G127" s="821"/>
      <c r="H127" s="664"/>
      <c r="I127" s="834"/>
      <c r="J127" s="825">
        <f t="shared" si="10"/>
        <v>8076</v>
      </c>
      <c r="K127" s="1939"/>
      <c r="L127" s="1940"/>
      <c r="M127" s="1941"/>
      <c r="N127" s="2031"/>
      <c r="O127" s="39"/>
    </row>
    <row r="128" spans="1:15" ht="13.5" customHeight="1" hidden="1">
      <c r="A128" s="2009">
        <f>A126</f>
        <v>50</v>
      </c>
      <c r="B128" s="2011">
        <f>B126</f>
        <v>2</v>
      </c>
      <c r="C128" s="2011">
        <f>C126+1</f>
        <v>77</v>
      </c>
      <c r="D128" s="1001"/>
      <c r="E128" s="2023"/>
      <c r="F128" s="2024"/>
      <c r="G128" s="820"/>
      <c r="H128" s="1062"/>
      <c r="I128" s="830"/>
      <c r="J128" s="824">
        <f t="shared" si="10"/>
        <v>8047</v>
      </c>
      <c r="K128" s="1952"/>
      <c r="L128" s="1953"/>
      <c r="M128" s="1954"/>
      <c r="N128" s="2032">
        <f>I128*I129</f>
        <v>0</v>
      </c>
      <c r="O128" s="39"/>
    </row>
    <row r="129" spans="1:15" ht="13.5" customHeight="1" hidden="1">
      <c r="A129" s="2010"/>
      <c r="B129" s="2012"/>
      <c r="C129" s="2012"/>
      <c r="D129" s="1003"/>
      <c r="E129" s="2025"/>
      <c r="F129" s="2026"/>
      <c r="G129" s="821"/>
      <c r="H129" s="664"/>
      <c r="I129" s="829"/>
      <c r="J129" s="825">
        <f t="shared" si="10"/>
        <v>8077</v>
      </c>
      <c r="K129" s="1955"/>
      <c r="L129" s="1956"/>
      <c r="M129" s="1957"/>
      <c r="N129" s="2033"/>
      <c r="O129" s="39"/>
    </row>
    <row r="130" spans="1:15" ht="13.5" customHeight="1" hidden="1">
      <c r="A130" s="2009">
        <f>A128</f>
        <v>50</v>
      </c>
      <c r="B130" s="2011">
        <f>B128</f>
        <v>2</v>
      </c>
      <c r="C130" s="2011">
        <f>C128+1</f>
        <v>78</v>
      </c>
      <c r="D130" s="1001"/>
      <c r="E130" s="2023"/>
      <c r="F130" s="2024"/>
      <c r="G130" s="820"/>
      <c r="H130" s="897"/>
      <c r="I130" s="830"/>
      <c r="J130" s="824">
        <f t="shared" si="10"/>
        <v>8048</v>
      </c>
      <c r="K130" s="1946"/>
      <c r="L130" s="1947"/>
      <c r="M130" s="1948"/>
      <c r="N130" s="2031">
        <f>I130*I131</f>
        <v>0</v>
      </c>
      <c r="O130" s="39"/>
    </row>
    <row r="131" spans="1:15" ht="13.5" customHeight="1" hidden="1">
      <c r="A131" s="2010"/>
      <c r="B131" s="2012"/>
      <c r="C131" s="2012"/>
      <c r="D131" s="1003"/>
      <c r="E131" s="2025"/>
      <c r="F131" s="2026"/>
      <c r="G131" s="821"/>
      <c r="H131" s="674"/>
      <c r="I131" s="829"/>
      <c r="J131" s="825">
        <f t="shared" si="10"/>
        <v>8078</v>
      </c>
      <c r="K131" s="1939"/>
      <c r="L131" s="1940"/>
      <c r="M131" s="1941"/>
      <c r="N131" s="2031"/>
      <c r="O131" s="39"/>
    </row>
    <row r="132" spans="1:15" ht="13.5" customHeight="1" hidden="1">
      <c r="A132" s="2009">
        <f>A130</f>
        <v>50</v>
      </c>
      <c r="B132" s="2011">
        <f>B130</f>
        <v>2</v>
      </c>
      <c r="C132" s="2011">
        <f>C130+1</f>
        <v>79</v>
      </c>
      <c r="D132" s="1004"/>
      <c r="E132" s="2023"/>
      <c r="F132" s="2024"/>
      <c r="G132" s="820"/>
      <c r="H132" s="897"/>
      <c r="I132" s="830"/>
      <c r="J132" s="824">
        <f t="shared" si="10"/>
        <v>8049</v>
      </c>
      <c r="K132" s="1952"/>
      <c r="L132" s="1953"/>
      <c r="M132" s="1954"/>
      <c r="N132" s="2031">
        <f>I132*I133</f>
        <v>0</v>
      </c>
      <c r="O132" s="39"/>
    </row>
    <row r="133" spans="1:15" ht="13.5" customHeight="1" hidden="1">
      <c r="A133" s="2010"/>
      <c r="B133" s="2012"/>
      <c r="C133" s="2012"/>
      <c r="D133" s="1003"/>
      <c r="E133" s="2025"/>
      <c r="F133" s="2026"/>
      <c r="G133" s="821"/>
      <c r="H133" s="674"/>
      <c r="I133" s="829"/>
      <c r="J133" s="825">
        <f t="shared" si="10"/>
        <v>8079</v>
      </c>
      <c r="K133" s="1955"/>
      <c r="L133" s="1956"/>
      <c r="M133" s="1957"/>
      <c r="N133" s="2031"/>
      <c r="O133" s="39"/>
    </row>
    <row r="134" spans="1:15" ht="13.5" customHeight="1">
      <c r="A134" s="2009">
        <f>A132</f>
        <v>50</v>
      </c>
      <c r="B134" s="2011">
        <f>B132</f>
        <v>2</v>
      </c>
      <c r="C134" s="2011">
        <f>C132+1</f>
        <v>80</v>
      </c>
      <c r="D134" s="1004"/>
      <c r="E134" s="2023"/>
      <c r="F134" s="2024"/>
      <c r="G134" s="820"/>
      <c r="H134" s="898"/>
      <c r="I134" s="830"/>
      <c r="J134" s="824">
        <f t="shared" si="10"/>
        <v>8050</v>
      </c>
      <c r="K134" s="1952"/>
      <c r="L134" s="1953"/>
      <c r="M134" s="1954"/>
      <c r="N134" s="2031">
        <f>I134*I135</f>
        <v>0</v>
      </c>
      <c r="O134" s="39"/>
    </row>
    <row r="135" spans="1:15" ht="13.5" customHeight="1" thickBot="1">
      <c r="A135" s="2010"/>
      <c r="B135" s="2012"/>
      <c r="C135" s="2012"/>
      <c r="D135" s="1003"/>
      <c r="E135" s="2025"/>
      <c r="F135" s="2026"/>
      <c r="G135" s="821"/>
      <c r="H135" s="1075"/>
      <c r="I135" s="1079"/>
      <c r="J135" s="825">
        <f t="shared" si="10"/>
        <v>8080</v>
      </c>
      <c r="K135" s="1955"/>
      <c r="L135" s="1956"/>
      <c r="M135" s="1957"/>
      <c r="N135" s="2031"/>
      <c r="O135" s="39"/>
    </row>
    <row r="136" spans="1:15" ht="6.75" customHeight="1" thickBot="1" thickTop="1">
      <c r="A136" s="722"/>
      <c r="B136" s="722"/>
      <c r="C136" s="722"/>
      <c r="D136" s="723"/>
      <c r="E136" s="724"/>
      <c r="F136" s="724"/>
      <c r="G136" s="725"/>
      <c r="H136" s="726"/>
      <c r="I136" s="1083"/>
      <c r="J136" s="826"/>
      <c r="K136" s="727"/>
      <c r="L136" s="727"/>
      <c r="M136" s="727"/>
      <c r="N136" s="760"/>
      <c r="O136" s="39"/>
    </row>
    <row r="137" spans="1:15" ht="13.5" customHeight="1" thickTop="1">
      <c r="A137" s="687">
        <f>A134</f>
        <v>50</v>
      </c>
      <c r="B137" s="698">
        <f>B134</f>
        <v>2</v>
      </c>
      <c r="C137" s="698">
        <f>C134+1</f>
        <v>81</v>
      </c>
      <c r="D137" s="1001"/>
      <c r="E137" s="582"/>
      <c r="F137" s="691"/>
      <c r="G137" s="693"/>
      <c r="H137" s="818"/>
      <c r="I137" s="1008"/>
      <c r="J137" s="837">
        <f>J135+1</f>
        <v>8081</v>
      </c>
      <c r="K137" s="2027"/>
      <c r="L137" s="2028"/>
      <c r="M137" s="2029"/>
      <c r="N137" s="803">
        <f>5*I137</f>
        <v>0</v>
      </c>
      <c r="O137" s="39"/>
    </row>
    <row r="138" spans="1:15" ht="13.5" customHeight="1" hidden="1">
      <c r="A138" s="689">
        <f aca="true" t="shared" si="11" ref="A138:B155">A137</f>
        <v>50</v>
      </c>
      <c r="B138" s="699">
        <f t="shared" si="11"/>
        <v>2</v>
      </c>
      <c r="C138" s="699">
        <f aca="true" t="shared" si="12" ref="C138:C155">C137+1</f>
        <v>82</v>
      </c>
      <c r="D138" s="1002"/>
      <c r="E138" s="582"/>
      <c r="F138" s="582"/>
      <c r="G138" s="394"/>
      <c r="H138" s="817" t="s">
        <v>249</v>
      </c>
      <c r="I138" s="1009"/>
      <c r="J138" s="840">
        <f aca="true" t="shared" si="13" ref="J138:J155">J137+1</f>
        <v>8082</v>
      </c>
      <c r="K138" s="1924"/>
      <c r="L138" s="1925"/>
      <c r="M138" s="1926"/>
      <c r="N138" s="803">
        <f>5*I138</f>
        <v>0</v>
      </c>
      <c r="O138" s="39"/>
    </row>
    <row r="139" spans="1:15" ht="13.5" customHeight="1" hidden="1">
      <c r="A139" s="689">
        <f t="shared" si="11"/>
        <v>50</v>
      </c>
      <c r="B139" s="699">
        <f t="shared" si="11"/>
        <v>2</v>
      </c>
      <c r="C139" s="699">
        <f t="shared" si="12"/>
        <v>83</v>
      </c>
      <c r="D139" s="1002"/>
      <c r="E139" s="582"/>
      <c r="F139" s="582"/>
      <c r="G139" s="394"/>
      <c r="H139" s="817" t="s">
        <v>249</v>
      </c>
      <c r="I139" s="1009"/>
      <c r="J139" s="838">
        <f t="shared" si="13"/>
        <v>8083</v>
      </c>
      <c r="K139" s="1924"/>
      <c r="L139" s="1925"/>
      <c r="M139" s="1926"/>
      <c r="N139" s="803">
        <f>5*I139</f>
        <v>0</v>
      </c>
      <c r="O139" s="39"/>
    </row>
    <row r="140" spans="1:15" ht="13.5" customHeight="1" hidden="1">
      <c r="A140" s="689">
        <f t="shared" si="11"/>
        <v>50</v>
      </c>
      <c r="B140" s="699">
        <f t="shared" si="11"/>
        <v>2</v>
      </c>
      <c r="C140" s="699">
        <f t="shared" si="12"/>
        <v>84</v>
      </c>
      <c r="D140" s="1002"/>
      <c r="E140" s="582"/>
      <c r="F140" s="582"/>
      <c r="G140" s="394"/>
      <c r="H140" s="817" t="s">
        <v>249</v>
      </c>
      <c r="I140" s="1009"/>
      <c r="J140" s="838">
        <f t="shared" si="13"/>
        <v>8084</v>
      </c>
      <c r="K140" s="1924"/>
      <c r="L140" s="1925"/>
      <c r="M140" s="1926"/>
      <c r="N140" s="803">
        <f>5*I140</f>
        <v>0</v>
      </c>
      <c r="O140" s="39"/>
    </row>
    <row r="141" spans="1:15" ht="13.5" customHeight="1" hidden="1">
      <c r="A141" s="689">
        <f t="shared" si="11"/>
        <v>50</v>
      </c>
      <c r="B141" s="699">
        <f t="shared" si="11"/>
        <v>2</v>
      </c>
      <c r="C141" s="699">
        <f t="shared" si="12"/>
        <v>85</v>
      </c>
      <c r="D141" s="1002"/>
      <c r="E141" s="582"/>
      <c r="F141" s="582"/>
      <c r="G141" s="394"/>
      <c r="H141" s="817" t="s">
        <v>249</v>
      </c>
      <c r="I141" s="1009"/>
      <c r="J141" s="838">
        <f t="shared" si="13"/>
        <v>8085</v>
      </c>
      <c r="K141" s="1924"/>
      <c r="L141" s="1925"/>
      <c r="M141" s="1926"/>
      <c r="N141" s="803">
        <f>5*I141</f>
        <v>0</v>
      </c>
      <c r="O141" s="39"/>
    </row>
    <row r="142" spans="1:15" ht="13.5" customHeight="1" hidden="1">
      <c r="A142" s="689">
        <f t="shared" si="11"/>
        <v>50</v>
      </c>
      <c r="B142" s="699">
        <f t="shared" si="11"/>
        <v>2</v>
      </c>
      <c r="C142" s="699">
        <f t="shared" si="12"/>
        <v>86</v>
      </c>
      <c r="D142" s="1002"/>
      <c r="E142" s="582"/>
      <c r="F142" s="582"/>
      <c r="G142" s="394"/>
      <c r="H142" s="817" t="s">
        <v>249</v>
      </c>
      <c r="I142" s="1009"/>
      <c r="J142" s="838">
        <f t="shared" si="13"/>
        <v>8086</v>
      </c>
      <c r="K142" s="1924"/>
      <c r="L142" s="1925"/>
      <c r="M142" s="1926"/>
      <c r="N142" s="803">
        <f aca="true" t="shared" si="14" ref="N142:N151">5*I142</f>
        <v>0</v>
      </c>
      <c r="O142" s="39"/>
    </row>
    <row r="143" spans="1:15" ht="13.5" customHeight="1" hidden="1">
      <c r="A143" s="689">
        <f t="shared" si="11"/>
        <v>50</v>
      </c>
      <c r="B143" s="699">
        <f t="shared" si="11"/>
        <v>2</v>
      </c>
      <c r="C143" s="699">
        <f t="shared" si="12"/>
        <v>87</v>
      </c>
      <c r="D143" s="1002"/>
      <c r="E143" s="582"/>
      <c r="F143" s="582"/>
      <c r="G143" s="394"/>
      <c r="H143" s="817" t="s">
        <v>249</v>
      </c>
      <c r="I143" s="1009"/>
      <c r="J143" s="838">
        <f t="shared" si="13"/>
        <v>8087</v>
      </c>
      <c r="K143" s="1924"/>
      <c r="L143" s="1925"/>
      <c r="M143" s="1926"/>
      <c r="N143" s="803">
        <f t="shared" si="14"/>
        <v>0</v>
      </c>
      <c r="O143" s="39"/>
    </row>
    <row r="144" spans="1:15" ht="13.5" customHeight="1" hidden="1">
      <c r="A144" s="689">
        <f t="shared" si="11"/>
        <v>50</v>
      </c>
      <c r="B144" s="699">
        <f t="shared" si="11"/>
        <v>2</v>
      </c>
      <c r="C144" s="699">
        <f t="shared" si="12"/>
        <v>88</v>
      </c>
      <c r="D144" s="1002"/>
      <c r="E144" s="582"/>
      <c r="F144" s="582"/>
      <c r="G144" s="394"/>
      <c r="H144" s="817" t="s">
        <v>249</v>
      </c>
      <c r="I144" s="1009"/>
      <c r="J144" s="838">
        <f t="shared" si="13"/>
        <v>8088</v>
      </c>
      <c r="K144" s="1924"/>
      <c r="L144" s="1925"/>
      <c r="M144" s="1926"/>
      <c r="N144" s="803">
        <f t="shared" si="14"/>
        <v>0</v>
      </c>
      <c r="O144" s="39"/>
    </row>
    <row r="145" spans="1:15" ht="13.5" customHeight="1" hidden="1">
      <c r="A145" s="689">
        <f t="shared" si="11"/>
        <v>50</v>
      </c>
      <c r="B145" s="699">
        <f t="shared" si="11"/>
        <v>2</v>
      </c>
      <c r="C145" s="699">
        <f t="shared" si="12"/>
        <v>89</v>
      </c>
      <c r="D145" s="1002"/>
      <c r="E145" s="582"/>
      <c r="F145" s="582"/>
      <c r="G145" s="394"/>
      <c r="H145" s="817" t="s">
        <v>249</v>
      </c>
      <c r="I145" s="1009"/>
      <c r="J145" s="838">
        <f t="shared" si="13"/>
        <v>8089</v>
      </c>
      <c r="K145" s="1924"/>
      <c r="L145" s="1925"/>
      <c r="M145" s="1926"/>
      <c r="N145" s="803">
        <f t="shared" si="14"/>
        <v>0</v>
      </c>
      <c r="O145" s="39"/>
    </row>
    <row r="146" spans="1:15" ht="13.5" customHeight="1" hidden="1">
      <c r="A146" s="689">
        <f t="shared" si="11"/>
        <v>50</v>
      </c>
      <c r="B146" s="699">
        <f t="shared" si="11"/>
        <v>2</v>
      </c>
      <c r="C146" s="699">
        <f t="shared" si="12"/>
        <v>90</v>
      </c>
      <c r="D146" s="1002"/>
      <c r="E146" s="582"/>
      <c r="F146" s="582"/>
      <c r="G146" s="394"/>
      <c r="H146" s="817" t="s">
        <v>249</v>
      </c>
      <c r="I146" s="1009"/>
      <c r="J146" s="838">
        <f t="shared" si="13"/>
        <v>8090</v>
      </c>
      <c r="K146" s="1924"/>
      <c r="L146" s="1925"/>
      <c r="M146" s="1926"/>
      <c r="N146" s="803">
        <f t="shared" si="14"/>
        <v>0</v>
      </c>
      <c r="O146" s="39"/>
    </row>
    <row r="147" spans="1:15" ht="13.5" customHeight="1" hidden="1">
      <c r="A147" s="689">
        <f t="shared" si="11"/>
        <v>50</v>
      </c>
      <c r="B147" s="699">
        <f t="shared" si="11"/>
        <v>2</v>
      </c>
      <c r="C147" s="699">
        <f t="shared" si="12"/>
        <v>91</v>
      </c>
      <c r="D147" s="1002"/>
      <c r="E147" s="582"/>
      <c r="F147" s="582"/>
      <c r="G147" s="394"/>
      <c r="H147" s="817" t="s">
        <v>249</v>
      </c>
      <c r="I147" s="1009"/>
      <c r="J147" s="838">
        <f t="shared" si="13"/>
        <v>8091</v>
      </c>
      <c r="K147" s="1924"/>
      <c r="L147" s="1925"/>
      <c r="M147" s="1926"/>
      <c r="N147" s="803">
        <f t="shared" si="14"/>
        <v>0</v>
      </c>
      <c r="O147" s="39"/>
    </row>
    <row r="148" spans="1:15" ht="13.5" customHeight="1" hidden="1">
      <c r="A148" s="689">
        <f t="shared" si="11"/>
        <v>50</v>
      </c>
      <c r="B148" s="699">
        <f t="shared" si="11"/>
        <v>2</v>
      </c>
      <c r="C148" s="699">
        <f t="shared" si="12"/>
        <v>92</v>
      </c>
      <c r="D148" s="1002"/>
      <c r="E148" s="582"/>
      <c r="F148" s="582"/>
      <c r="G148" s="394"/>
      <c r="H148" s="817" t="s">
        <v>249</v>
      </c>
      <c r="I148" s="1009"/>
      <c r="J148" s="838">
        <f t="shared" si="13"/>
        <v>8092</v>
      </c>
      <c r="K148" s="1924"/>
      <c r="L148" s="1925"/>
      <c r="M148" s="1926"/>
      <c r="N148" s="803">
        <f t="shared" si="14"/>
        <v>0</v>
      </c>
      <c r="O148" s="39"/>
    </row>
    <row r="149" spans="1:15" ht="13.5" customHeight="1" hidden="1">
      <c r="A149" s="689">
        <f t="shared" si="11"/>
        <v>50</v>
      </c>
      <c r="B149" s="699">
        <f t="shared" si="11"/>
        <v>2</v>
      </c>
      <c r="C149" s="699">
        <f t="shared" si="12"/>
        <v>93</v>
      </c>
      <c r="D149" s="1002"/>
      <c r="E149" s="582"/>
      <c r="F149" s="582"/>
      <c r="G149" s="394"/>
      <c r="H149" s="817" t="s">
        <v>249</v>
      </c>
      <c r="I149" s="1009"/>
      <c r="J149" s="838">
        <f t="shared" si="13"/>
        <v>8093</v>
      </c>
      <c r="K149" s="1924"/>
      <c r="L149" s="1925"/>
      <c r="M149" s="1926"/>
      <c r="N149" s="803">
        <f t="shared" si="14"/>
        <v>0</v>
      </c>
      <c r="O149" s="39"/>
    </row>
    <row r="150" spans="1:15" ht="13.5" customHeight="1" hidden="1">
      <c r="A150" s="689">
        <f t="shared" si="11"/>
        <v>50</v>
      </c>
      <c r="B150" s="699">
        <f t="shared" si="11"/>
        <v>2</v>
      </c>
      <c r="C150" s="699">
        <f t="shared" si="12"/>
        <v>94</v>
      </c>
      <c r="D150" s="1002"/>
      <c r="E150" s="582"/>
      <c r="F150" s="582"/>
      <c r="G150" s="394"/>
      <c r="H150" s="817" t="s">
        <v>249</v>
      </c>
      <c r="I150" s="1009"/>
      <c r="J150" s="838">
        <f t="shared" si="13"/>
        <v>8094</v>
      </c>
      <c r="K150" s="1924"/>
      <c r="L150" s="1925"/>
      <c r="M150" s="1926"/>
      <c r="N150" s="803">
        <f t="shared" si="14"/>
        <v>0</v>
      </c>
      <c r="O150" s="39"/>
    </row>
    <row r="151" spans="1:15" ht="13.5" customHeight="1" hidden="1">
      <c r="A151" s="689">
        <f t="shared" si="11"/>
        <v>50</v>
      </c>
      <c r="B151" s="699">
        <f t="shared" si="11"/>
        <v>2</v>
      </c>
      <c r="C151" s="699">
        <f t="shared" si="12"/>
        <v>95</v>
      </c>
      <c r="D151" s="1002"/>
      <c r="E151" s="582"/>
      <c r="F151" s="582"/>
      <c r="G151" s="394"/>
      <c r="H151" s="817" t="s">
        <v>249</v>
      </c>
      <c r="I151" s="1009"/>
      <c r="J151" s="838">
        <f t="shared" si="13"/>
        <v>8095</v>
      </c>
      <c r="K151" s="1924"/>
      <c r="L151" s="1925"/>
      <c r="M151" s="1926"/>
      <c r="N151" s="803">
        <f t="shared" si="14"/>
        <v>0</v>
      </c>
      <c r="O151" s="39"/>
    </row>
    <row r="152" spans="1:15" ht="13.5" customHeight="1" hidden="1">
      <c r="A152" s="689">
        <f>A141</f>
        <v>50</v>
      </c>
      <c r="B152" s="699">
        <f>B141</f>
        <v>2</v>
      </c>
      <c r="C152" s="699">
        <f t="shared" si="12"/>
        <v>96</v>
      </c>
      <c r="D152" s="1002"/>
      <c r="E152" s="582"/>
      <c r="F152" s="582"/>
      <c r="G152" s="394"/>
      <c r="H152" s="817" t="s">
        <v>249</v>
      </c>
      <c r="I152" s="1009"/>
      <c r="J152" s="838">
        <f t="shared" si="13"/>
        <v>8096</v>
      </c>
      <c r="K152" s="1924"/>
      <c r="L152" s="1925"/>
      <c r="M152" s="1926"/>
      <c r="N152" s="803">
        <f>5*I152</f>
        <v>0</v>
      </c>
      <c r="O152" s="39"/>
    </row>
    <row r="153" spans="1:15" ht="13.5" customHeight="1" hidden="1">
      <c r="A153" s="689">
        <f t="shared" si="11"/>
        <v>50</v>
      </c>
      <c r="B153" s="699">
        <f t="shared" si="11"/>
        <v>2</v>
      </c>
      <c r="C153" s="699">
        <f t="shared" si="12"/>
        <v>97</v>
      </c>
      <c r="D153" s="1002"/>
      <c r="E153" s="582"/>
      <c r="F153" s="582"/>
      <c r="G153" s="394"/>
      <c r="H153" s="817" t="s">
        <v>249</v>
      </c>
      <c r="I153" s="1009"/>
      <c r="J153" s="838">
        <f t="shared" si="13"/>
        <v>8097</v>
      </c>
      <c r="K153" s="1924"/>
      <c r="L153" s="1925"/>
      <c r="M153" s="1926"/>
      <c r="N153" s="803">
        <f>5*I153</f>
        <v>0</v>
      </c>
      <c r="O153" s="39"/>
    </row>
    <row r="154" spans="1:15" ht="13.5" customHeight="1" hidden="1">
      <c r="A154" s="689">
        <f t="shared" si="11"/>
        <v>50</v>
      </c>
      <c r="B154" s="699">
        <f t="shared" si="11"/>
        <v>2</v>
      </c>
      <c r="C154" s="699">
        <f t="shared" si="12"/>
        <v>98</v>
      </c>
      <c r="D154" s="1002"/>
      <c r="E154" s="582"/>
      <c r="F154" s="582"/>
      <c r="G154" s="394"/>
      <c r="H154" s="817" t="s">
        <v>249</v>
      </c>
      <c r="I154" s="1009"/>
      <c r="J154" s="838">
        <f t="shared" si="13"/>
        <v>8098</v>
      </c>
      <c r="K154" s="1924"/>
      <c r="L154" s="1925"/>
      <c r="M154" s="1926"/>
      <c r="N154" s="803">
        <f>5*I154</f>
        <v>0</v>
      </c>
      <c r="O154" s="39"/>
    </row>
    <row r="155" spans="1:15" ht="13.5" customHeight="1" thickBot="1">
      <c r="A155" s="688">
        <f t="shared" si="11"/>
        <v>50</v>
      </c>
      <c r="B155" s="700">
        <f t="shared" si="11"/>
        <v>2</v>
      </c>
      <c r="C155" s="700">
        <f t="shared" si="12"/>
        <v>99</v>
      </c>
      <c r="D155" s="1003"/>
      <c r="E155" s="690"/>
      <c r="F155" s="663"/>
      <c r="G155" s="408"/>
      <c r="H155" s="822"/>
      <c r="I155" s="1010"/>
      <c r="J155" s="839">
        <f t="shared" si="13"/>
        <v>8099</v>
      </c>
      <c r="K155" s="1933"/>
      <c r="L155" s="1934"/>
      <c r="M155" s="1935"/>
      <c r="N155" s="803">
        <f>5*I155</f>
        <v>0</v>
      </c>
      <c r="O155" s="39"/>
    </row>
    <row r="156" spans="1:15" ht="6.75" customHeight="1" thickTop="1">
      <c r="A156" s="422"/>
      <c r="B156" s="399"/>
      <c r="C156" s="399"/>
      <c r="D156" s="399"/>
      <c r="E156" s="400"/>
      <c r="F156" s="400"/>
      <c r="G156" s="13"/>
      <c r="H156" s="13"/>
      <c r="I156" s="423"/>
      <c r="J156" s="416"/>
      <c r="K156" s="416"/>
      <c r="L156" s="416"/>
      <c r="M156" s="416"/>
      <c r="N156" s="759"/>
      <c r="O156" s="39"/>
    </row>
    <row r="157" spans="1:14" ht="15" customHeight="1">
      <c r="A157" s="728" t="s">
        <v>267</v>
      </c>
      <c r="B157" s="729"/>
      <c r="C157" s="729"/>
      <c r="D157" s="729"/>
      <c r="E157" s="729" t="s">
        <v>302</v>
      </c>
      <c r="F157" s="730"/>
      <c r="G157" s="730"/>
      <c r="H157" s="730"/>
      <c r="I157" s="730"/>
      <c r="J157" s="730"/>
      <c r="K157" s="730"/>
      <c r="L157" s="730"/>
      <c r="M157" s="731"/>
      <c r="N157" s="785">
        <f>SUM(N76:N155)</f>
        <v>11552.2</v>
      </c>
    </row>
    <row r="158" spans="1:14" ht="15" customHeight="1">
      <c r="A158" s="812"/>
      <c r="B158" s="666"/>
      <c r="C158" s="666"/>
      <c r="D158" s="666"/>
      <c r="E158" s="666" t="s">
        <v>303</v>
      </c>
      <c r="F158" s="667"/>
      <c r="G158" s="667"/>
      <c r="H158" s="667"/>
      <c r="I158" s="667"/>
      <c r="J158" s="667"/>
      <c r="K158" s="667"/>
      <c r="L158" s="667"/>
      <c r="M158" s="804"/>
      <c r="N158" s="805"/>
    </row>
    <row r="159" spans="1:14" ht="15" customHeight="1">
      <c r="A159" s="732"/>
      <c r="B159" s="733"/>
      <c r="C159" s="733"/>
      <c r="D159" s="733"/>
      <c r="E159" s="734"/>
      <c r="F159" s="734"/>
      <c r="G159" s="734"/>
      <c r="H159" s="734"/>
      <c r="I159" s="734"/>
      <c r="J159" s="734"/>
      <c r="K159" s="734"/>
      <c r="L159" s="734"/>
      <c r="M159" s="735"/>
      <c r="N159" s="805"/>
    </row>
    <row r="160" spans="1:14" ht="15" customHeight="1" thickBot="1">
      <c r="A160" s="666"/>
      <c r="B160" s="666"/>
      <c r="C160" s="666"/>
      <c r="D160" s="666"/>
      <c r="E160" s="667"/>
      <c r="F160" s="667"/>
      <c r="G160" s="667"/>
      <c r="H160" s="667"/>
      <c r="I160" s="667"/>
      <c r="J160" s="667"/>
      <c r="K160" s="667"/>
      <c r="L160" s="667"/>
      <c r="M160" s="667"/>
      <c r="N160" s="805"/>
    </row>
    <row r="161" spans="1:14" ht="16.5" customHeight="1" thickTop="1">
      <c r="A161" s="885" t="s">
        <v>211</v>
      </c>
      <c r="B161" s="886"/>
      <c r="C161" s="886"/>
      <c r="D161" s="886"/>
      <c r="E161" s="887"/>
      <c r="F161" s="887"/>
      <c r="G161" s="1931" t="str">
        <f>'49'!D66</f>
        <v>34 Financování obrany, bezpečnosti a metodiky krizového řízení</v>
      </c>
      <c r="H161" s="1931"/>
      <c r="I161" s="1931"/>
      <c r="J161" s="1931"/>
      <c r="K161" s="1931"/>
      <c r="L161" s="1931"/>
      <c r="M161" s="1932"/>
      <c r="N161" s="1011"/>
    </row>
    <row r="162" spans="1:14" ht="15" customHeight="1">
      <c r="A162" s="888" t="s">
        <v>30</v>
      </c>
      <c r="B162" s="881"/>
      <c r="C162" s="881"/>
      <c r="D162" s="881"/>
      <c r="E162" s="882"/>
      <c r="F162" s="1173">
        <f>'49'!C67</f>
        <v>0</v>
      </c>
      <c r="G162" s="883" t="s">
        <v>31</v>
      </c>
      <c r="H162" s="1927"/>
      <c r="I162" s="1928"/>
      <c r="J162" s="884" t="s">
        <v>228</v>
      </c>
      <c r="K162" s="884"/>
      <c r="L162" s="884"/>
      <c r="M162" s="889"/>
      <c r="N162" s="1012"/>
    </row>
    <row r="163" spans="1:14" ht="15" customHeight="1" thickBot="1">
      <c r="A163" s="890" t="s">
        <v>35</v>
      </c>
      <c r="B163" s="891"/>
      <c r="C163" s="891"/>
      <c r="D163" s="891"/>
      <c r="E163" s="892"/>
      <c r="F163" s="1174">
        <f>'49'!C68</f>
        <v>0</v>
      </c>
      <c r="G163" s="893" t="s">
        <v>212</v>
      </c>
      <c r="H163" s="1929"/>
      <c r="I163" s="1930"/>
      <c r="J163" s="894"/>
      <c r="K163" s="895"/>
      <c r="L163" s="895"/>
      <c r="M163" s="896"/>
      <c r="N163" s="1013"/>
    </row>
    <row r="164" spans="1:14" ht="13.5" thickTop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255" ht="12.75"/>
    <row r="256" ht="12.75"/>
    <row r="257" ht="12.75"/>
    <row r="258" ht="12.75"/>
  </sheetData>
  <mergeCells count="292">
    <mergeCell ref="N116:N117"/>
    <mergeCell ref="N118:N119"/>
    <mergeCell ref="N120:N121"/>
    <mergeCell ref="N122:N123"/>
    <mergeCell ref="N134:N135"/>
    <mergeCell ref="N124:N125"/>
    <mergeCell ref="N126:N127"/>
    <mergeCell ref="N128:N129"/>
    <mergeCell ref="N130:N131"/>
    <mergeCell ref="N132:N133"/>
    <mergeCell ref="N112:N113"/>
    <mergeCell ref="N114:N115"/>
    <mergeCell ref="N100:N101"/>
    <mergeCell ref="N102:N103"/>
    <mergeCell ref="N104:N105"/>
    <mergeCell ref="N106:N107"/>
    <mergeCell ref="N108:N109"/>
    <mergeCell ref="N110:N111"/>
    <mergeCell ref="N92:N93"/>
    <mergeCell ref="N94:N95"/>
    <mergeCell ref="N96:N97"/>
    <mergeCell ref="N98:N99"/>
    <mergeCell ref="K137:M137"/>
    <mergeCell ref="K138:M138"/>
    <mergeCell ref="N76:N77"/>
    <mergeCell ref="N78:N79"/>
    <mergeCell ref="N80:N81"/>
    <mergeCell ref="N82:N83"/>
    <mergeCell ref="N84:N85"/>
    <mergeCell ref="N86:N87"/>
    <mergeCell ref="N88:N89"/>
    <mergeCell ref="N90:N91"/>
    <mergeCell ref="A134:A135"/>
    <mergeCell ref="B134:B135"/>
    <mergeCell ref="C134:C135"/>
    <mergeCell ref="E134:F135"/>
    <mergeCell ref="A132:A133"/>
    <mergeCell ref="B132:B133"/>
    <mergeCell ref="C132:C133"/>
    <mergeCell ref="E132:F133"/>
    <mergeCell ref="A130:A131"/>
    <mergeCell ref="B130:B131"/>
    <mergeCell ref="C130:C131"/>
    <mergeCell ref="E130:F131"/>
    <mergeCell ref="A128:A129"/>
    <mergeCell ref="B128:B129"/>
    <mergeCell ref="C128:C129"/>
    <mergeCell ref="E128:F129"/>
    <mergeCell ref="A126:A127"/>
    <mergeCell ref="B126:B127"/>
    <mergeCell ref="C126:C127"/>
    <mergeCell ref="E126:F127"/>
    <mergeCell ref="A124:A125"/>
    <mergeCell ref="B124:B125"/>
    <mergeCell ref="C124:C125"/>
    <mergeCell ref="E124:F125"/>
    <mergeCell ref="A122:A123"/>
    <mergeCell ref="B122:B123"/>
    <mergeCell ref="C122:C123"/>
    <mergeCell ref="E122:F123"/>
    <mergeCell ref="A120:A121"/>
    <mergeCell ref="B120:B121"/>
    <mergeCell ref="C120:C121"/>
    <mergeCell ref="E120:F121"/>
    <mergeCell ref="A118:A119"/>
    <mergeCell ref="B118:B119"/>
    <mergeCell ref="C118:C119"/>
    <mergeCell ref="E118:F119"/>
    <mergeCell ref="K116:M116"/>
    <mergeCell ref="K117:M117"/>
    <mergeCell ref="A114:A115"/>
    <mergeCell ref="B114:B115"/>
    <mergeCell ref="A116:A117"/>
    <mergeCell ref="B116:B117"/>
    <mergeCell ref="C116:C117"/>
    <mergeCell ref="E116:F117"/>
    <mergeCell ref="C114:C115"/>
    <mergeCell ref="E114:F115"/>
    <mergeCell ref="K110:M110"/>
    <mergeCell ref="K111:M111"/>
    <mergeCell ref="K112:M112"/>
    <mergeCell ref="K113:M113"/>
    <mergeCell ref="K114:M114"/>
    <mergeCell ref="K115:M115"/>
    <mergeCell ref="A112:A113"/>
    <mergeCell ref="B112:B113"/>
    <mergeCell ref="C112:C113"/>
    <mergeCell ref="E112:F113"/>
    <mergeCell ref="A110:A111"/>
    <mergeCell ref="B110:B111"/>
    <mergeCell ref="C110:C111"/>
    <mergeCell ref="E110:F111"/>
    <mergeCell ref="A108:A109"/>
    <mergeCell ref="B108:B109"/>
    <mergeCell ref="C108:C109"/>
    <mergeCell ref="E108:F109"/>
    <mergeCell ref="A106:A107"/>
    <mergeCell ref="B106:B107"/>
    <mergeCell ref="C106:C107"/>
    <mergeCell ref="E106:F107"/>
    <mergeCell ref="A104:A105"/>
    <mergeCell ref="B104:B105"/>
    <mergeCell ref="C104:C105"/>
    <mergeCell ref="E104:F105"/>
    <mergeCell ref="A102:A103"/>
    <mergeCell ref="B102:B103"/>
    <mergeCell ref="C102:C103"/>
    <mergeCell ref="E102:F103"/>
    <mergeCell ref="A100:A101"/>
    <mergeCell ref="B100:B101"/>
    <mergeCell ref="C100:C101"/>
    <mergeCell ref="E100:F101"/>
    <mergeCell ref="A98:A99"/>
    <mergeCell ref="B98:B99"/>
    <mergeCell ref="C98:C99"/>
    <mergeCell ref="E98:F99"/>
    <mergeCell ref="A96:A97"/>
    <mergeCell ref="B96:B97"/>
    <mergeCell ref="C96:C97"/>
    <mergeCell ref="E96:F97"/>
    <mergeCell ref="A94:A95"/>
    <mergeCell ref="B94:B95"/>
    <mergeCell ref="C94:C95"/>
    <mergeCell ref="E94:F95"/>
    <mergeCell ref="A92:A93"/>
    <mergeCell ref="B92:B93"/>
    <mergeCell ref="C92:C93"/>
    <mergeCell ref="E92:F93"/>
    <mergeCell ref="A90:A91"/>
    <mergeCell ref="B90:B91"/>
    <mergeCell ref="C90:C91"/>
    <mergeCell ref="E90:F91"/>
    <mergeCell ref="A88:A89"/>
    <mergeCell ref="B88:B89"/>
    <mergeCell ref="C88:C89"/>
    <mergeCell ref="E88:F89"/>
    <mergeCell ref="A86:A87"/>
    <mergeCell ref="B86:B87"/>
    <mergeCell ref="C86:C87"/>
    <mergeCell ref="E86:F87"/>
    <mergeCell ref="A84:A85"/>
    <mergeCell ref="B84:B85"/>
    <mergeCell ref="C84:C85"/>
    <mergeCell ref="E84:F85"/>
    <mergeCell ref="A82:A83"/>
    <mergeCell ref="B82:B83"/>
    <mergeCell ref="C82:C83"/>
    <mergeCell ref="E82:F83"/>
    <mergeCell ref="E78:F79"/>
    <mergeCell ref="A80:A81"/>
    <mergeCell ref="B80:B81"/>
    <mergeCell ref="C80:C81"/>
    <mergeCell ref="E80:F81"/>
    <mergeCell ref="A76:A77"/>
    <mergeCell ref="B76:B77"/>
    <mergeCell ref="C76:C77"/>
    <mergeCell ref="A78:A79"/>
    <mergeCell ref="B78:B79"/>
    <mergeCell ref="C78:C79"/>
    <mergeCell ref="K41:M41"/>
    <mergeCell ref="K42:M42"/>
    <mergeCell ref="E76:F77"/>
    <mergeCell ref="K76:M76"/>
    <mergeCell ref="K77:M77"/>
    <mergeCell ref="K61:M61"/>
    <mergeCell ref="K65:M65"/>
    <mergeCell ref="K66:M66"/>
    <mergeCell ref="K67:M67"/>
    <mergeCell ref="K68:M68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139:M139"/>
    <mergeCell ref="K140:M140"/>
    <mergeCell ref="K26:M26"/>
    <mergeCell ref="K30:M30"/>
    <mergeCell ref="K39:M39"/>
    <mergeCell ref="K40:M40"/>
    <mergeCell ref="K132:M132"/>
    <mergeCell ref="K133:M133"/>
    <mergeCell ref="K33:M33"/>
    <mergeCell ref="K34:M34"/>
    <mergeCell ref="K24:M24"/>
    <mergeCell ref="K25:M25"/>
    <mergeCell ref="K13:M13"/>
    <mergeCell ref="K14:M14"/>
    <mergeCell ref="K15:M15"/>
    <mergeCell ref="K20:M20"/>
    <mergeCell ref="K21:M21"/>
    <mergeCell ref="K141:M141"/>
    <mergeCell ref="K152:M152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34:M134"/>
    <mergeCell ref="K135:M135"/>
    <mergeCell ref="K130:M130"/>
    <mergeCell ref="K131:M131"/>
    <mergeCell ref="K128:M128"/>
    <mergeCell ref="K129:M129"/>
    <mergeCell ref="K126:M126"/>
    <mergeCell ref="K127:M127"/>
    <mergeCell ref="K124:M124"/>
    <mergeCell ref="K125:M125"/>
    <mergeCell ref="K122:M122"/>
    <mergeCell ref="K123:M123"/>
    <mergeCell ref="K120:M120"/>
    <mergeCell ref="K121:M121"/>
    <mergeCell ref="K118:M118"/>
    <mergeCell ref="K119:M119"/>
    <mergeCell ref="A9:D9"/>
    <mergeCell ref="A11:D11"/>
    <mergeCell ref="A61:D61"/>
    <mergeCell ref="A63:D63"/>
    <mergeCell ref="I4:J4"/>
    <mergeCell ref="A1:E1"/>
    <mergeCell ref="K87:M87"/>
    <mergeCell ref="K88:M88"/>
    <mergeCell ref="K62:M62"/>
    <mergeCell ref="K63:M63"/>
    <mergeCell ref="K35:M35"/>
    <mergeCell ref="K36:M36"/>
    <mergeCell ref="K10:M10"/>
    <mergeCell ref="F1:J1"/>
    <mergeCell ref="K95:M95"/>
    <mergeCell ref="K96:M96"/>
    <mergeCell ref="K89:M89"/>
    <mergeCell ref="K90:M90"/>
    <mergeCell ref="K91:M91"/>
    <mergeCell ref="K92:M92"/>
    <mergeCell ref="K107:M107"/>
    <mergeCell ref="K108:M108"/>
    <mergeCell ref="K102:M102"/>
    <mergeCell ref="K103:M103"/>
    <mergeCell ref="K104:M104"/>
    <mergeCell ref="K105:M105"/>
    <mergeCell ref="K85:M85"/>
    <mergeCell ref="K86:M86"/>
    <mergeCell ref="K101:M101"/>
    <mergeCell ref="K106:M106"/>
    <mergeCell ref="K97:M97"/>
    <mergeCell ref="K98:M98"/>
    <mergeCell ref="K99:M99"/>
    <mergeCell ref="K100:M100"/>
    <mergeCell ref="K93:M93"/>
    <mergeCell ref="K94:M94"/>
    <mergeCell ref="A5:D5"/>
    <mergeCell ref="E5:J5"/>
    <mergeCell ref="K109:M109"/>
    <mergeCell ref="K78:M78"/>
    <mergeCell ref="K79:M79"/>
    <mergeCell ref="K80:M80"/>
    <mergeCell ref="K81:M81"/>
    <mergeCell ref="K82:M82"/>
    <mergeCell ref="K83:M83"/>
    <mergeCell ref="K84:M84"/>
    <mergeCell ref="K73:M73"/>
    <mergeCell ref="K74:M74"/>
    <mergeCell ref="K69:M69"/>
    <mergeCell ref="K70:M70"/>
    <mergeCell ref="K71:M71"/>
    <mergeCell ref="K72:M72"/>
    <mergeCell ref="K150:M150"/>
    <mergeCell ref="H162:I162"/>
    <mergeCell ref="H163:I163"/>
    <mergeCell ref="K151:M151"/>
    <mergeCell ref="G161:M161"/>
    <mergeCell ref="K155:M155"/>
    <mergeCell ref="K153:M153"/>
    <mergeCell ref="K154:M154"/>
  </mergeCells>
  <printOptions horizontalCentered="1"/>
  <pageMargins left="1" right="0.31496062992125984" top="0.89" bottom="0.76" header="0.33" footer="0.47"/>
  <pageSetup horizontalDpi="300" verticalDpi="300" orientation="portrait" paperSize="9" scale="75" r:id="rId4"/>
  <headerFooter alignWithMargins="0">
    <oddFooter>&amp;C2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 transitionEvaluation="1" transitionEntry="1"/>
  <dimension ref="A1:O169"/>
  <sheetViews>
    <sheetView showGridLines="0" zoomScaleSheetLayoutView="100" workbookViewId="0" topLeftCell="A1">
      <pane ySplit="11" topLeftCell="BM12" activePane="bottomLeft" state="frozen"/>
      <selection pane="topLeft" activeCell="A1" sqref="A1"/>
      <selection pane="bottomLeft" activeCell="E46" sqref="E46"/>
    </sheetView>
  </sheetViews>
  <sheetFormatPr defaultColWidth="10.75390625" defaultRowHeight="12.75"/>
  <cols>
    <col min="1" max="1" width="3.75390625" style="11" customWidth="1"/>
    <col min="2" max="2" width="1.75390625" style="11" customWidth="1"/>
    <col min="3" max="3" width="2.75390625" style="11" customWidth="1"/>
    <col min="4" max="4" width="3.75390625" style="11" customWidth="1"/>
    <col min="5" max="5" width="5.75390625" style="11" customWidth="1"/>
    <col min="6" max="6" width="30.75390625" style="11" customWidth="1"/>
    <col min="7" max="8" width="15.75390625" style="11" customWidth="1"/>
    <col min="9" max="10" width="10.75390625" style="11" customWidth="1"/>
    <col min="11" max="11" width="3.75390625" style="11" customWidth="1"/>
    <col min="12" max="12" width="4.75390625" style="11" customWidth="1"/>
    <col min="13" max="13" width="3.75390625" style="11" customWidth="1"/>
    <col min="14" max="14" width="13.75390625" style="11" customWidth="1"/>
    <col min="15" max="15" width="0" style="11" hidden="1" customWidth="1"/>
    <col min="16" max="16384" width="10.75390625" style="11" customWidth="1"/>
  </cols>
  <sheetData>
    <row r="1" spans="1:13" ht="24.75" customHeight="1">
      <c r="A1" s="1962" t="s">
        <v>1</v>
      </c>
      <c r="B1" s="1962"/>
      <c r="C1" s="1962"/>
      <c r="D1" s="1962"/>
      <c r="E1" s="1962"/>
      <c r="F1" s="1971" t="s">
        <v>191</v>
      </c>
      <c r="G1" s="1972"/>
      <c r="H1" s="1972"/>
      <c r="I1" s="1972"/>
      <c r="J1" s="1973"/>
      <c r="K1" s="710" t="s">
        <v>180</v>
      </c>
      <c r="L1" s="711">
        <v>50</v>
      </c>
      <c r="M1" s="709">
        <v>3</v>
      </c>
    </row>
    <row r="2" spans="1:13" ht="4.5" customHeight="1" thickBot="1">
      <c r="A2" s="12"/>
      <c r="B2" s="12"/>
      <c r="C2" s="12"/>
      <c r="D2" s="12"/>
      <c r="E2" s="13"/>
      <c r="F2" s="13"/>
      <c r="G2" s="13"/>
      <c r="H2" s="13"/>
      <c r="I2" s="13"/>
      <c r="J2" s="653"/>
      <c r="K2" s="653"/>
      <c r="L2" s="653"/>
      <c r="M2" s="652"/>
    </row>
    <row r="3" spans="1:13" ht="16.5" customHeight="1" thickTop="1">
      <c r="A3" s="713" t="s">
        <v>5</v>
      </c>
      <c r="B3" s="714"/>
      <c r="C3" s="714"/>
      <c r="D3" s="714"/>
      <c r="E3" s="715"/>
      <c r="F3" s="715"/>
      <c r="G3" s="715"/>
      <c r="H3" s="715"/>
      <c r="I3" s="715"/>
      <c r="J3" s="716"/>
      <c r="K3" s="1993">
        <f>'40'!H3</f>
        <v>207860</v>
      </c>
      <c r="L3" s="1994"/>
      <c r="M3" s="1995"/>
    </row>
    <row r="4" spans="1:13" ht="4.5" customHeight="1">
      <c r="A4" s="21"/>
      <c r="B4" s="677"/>
      <c r="C4" s="677"/>
      <c r="D4" s="677"/>
      <c r="E4" s="22"/>
      <c r="F4" s="22"/>
      <c r="G4" s="22"/>
      <c r="H4" s="712"/>
      <c r="I4" s="1961"/>
      <c r="J4" s="1961"/>
      <c r="K4" s="707"/>
      <c r="L4" s="707"/>
      <c r="M4" s="706"/>
    </row>
    <row r="5" spans="1:13" ht="16.5" customHeight="1">
      <c r="A5" s="1942" t="s">
        <v>259</v>
      </c>
      <c r="B5" s="1943"/>
      <c r="C5" s="1943"/>
      <c r="D5" s="1943"/>
      <c r="E5" s="1944" t="str">
        <f>'40'!B21</f>
        <v> Zabezpečení operačního nasazení nadzvukových letounů</v>
      </c>
      <c r="F5" s="1944"/>
      <c r="G5" s="1944"/>
      <c r="H5" s="1944"/>
      <c r="I5" s="1944"/>
      <c r="J5" s="1945"/>
      <c r="K5" s="1996">
        <f>'40'!H21</f>
        <v>207863</v>
      </c>
      <c r="L5" s="1997"/>
      <c r="M5" s="1998"/>
    </row>
    <row r="6" spans="1:13" ht="4.5" customHeight="1">
      <c r="A6" s="26"/>
      <c r="B6" s="22"/>
      <c r="C6" s="22"/>
      <c r="D6" s="22"/>
      <c r="E6" s="27"/>
      <c r="F6" s="27"/>
      <c r="G6" s="27"/>
      <c r="H6" s="27"/>
      <c r="I6" s="22"/>
      <c r="J6" s="717"/>
      <c r="K6" s="717"/>
      <c r="L6" s="717"/>
      <c r="M6" s="718"/>
    </row>
    <row r="7" spans="1:13" ht="16.5" customHeight="1" thickBot="1">
      <c r="A7" s="1983" t="s">
        <v>8</v>
      </c>
      <c r="B7" s="1984"/>
      <c r="C7" s="1984"/>
      <c r="D7" s="1985"/>
      <c r="E7" s="1986" t="str">
        <f>'40'!B7</f>
        <v>Ministerstvo obrany ČR</v>
      </c>
      <c r="F7" s="1987"/>
      <c r="G7" s="1988"/>
      <c r="H7" s="1989"/>
      <c r="I7" s="856" t="s">
        <v>190</v>
      </c>
      <c r="J7" s="1990" t="str">
        <f>'40'!F7</f>
        <v>60162694</v>
      </c>
      <c r="K7" s="1991"/>
      <c r="L7" s="1991"/>
      <c r="M7" s="1992"/>
    </row>
    <row r="8" spans="1:15" ht="19.5" customHeight="1" thickTop="1">
      <c r="A8" s="400" t="s">
        <v>251</v>
      </c>
      <c r="B8" s="400"/>
      <c r="C8" s="400"/>
      <c r="D8" s="400"/>
      <c r="E8" s="413"/>
      <c r="F8" s="413"/>
      <c r="G8" s="414"/>
      <c r="H8" s="414"/>
      <c r="I8" s="414"/>
      <c r="J8" s="399"/>
      <c r="K8" s="399"/>
      <c r="L8" s="399"/>
      <c r="M8" s="415"/>
      <c r="O8" s="39"/>
    </row>
    <row r="9" spans="1:15" ht="12.75" customHeight="1">
      <c r="A9" s="1974" t="s">
        <v>203</v>
      </c>
      <c r="B9" s="1975"/>
      <c r="C9" s="1975"/>
      <c r="D9" s="1976"/>
      <c r="E9" s="417"/>
      <c r="F9" s="417"/>
      <c r="G9" s="418"/>
      <c r="H9" s="420" t="s">
        <v>245</v>
      </c>
      <c r="I9" s="420" t="s">
        <v>206</v>
      </c>
      <c r="J9" s="419" t="s">
        <v>207</v>
      </c>
      <c r="K9" s="1974" t="s">
        <v>208</v>
      </c>
      <c r="L9" s="1975"/>
      <c r="M9" s="1976"/>
      <c r="N9" s="794" t="s">
        <v>271</v>
      </c>
      <c r="O9" s="39"/>
    </row>
    <row r="10" spans="1:15" ht="12.75" customHeight="1">
      <c r="A10" s="672"/>
      <c r="B10" s="391"/>
      <c r="C10" s="391"/>
      <c r="D10" s="673"/>
      <c r="E10" s="400" t="s">
        <v>205</v>
      </c>
      <c r="F10" s="400"/>
      <c r="G10" s="414"/>
      <c r="H10" s="401"/>
      <c r="I10" s="401" t="s">
        <v>209</v>
      </c>
      <c r="J10" s="416" t="s">
        <v>210</v>
      </c>
      <c r="K10" s="1963" t="s">
        <v>43</v>
      </c>
      <c r="L10" s="1964"/>
      <c r="M10" s="1965"/>
      <c r="N10" s="795" t="s">
        <v>272</v>
      </c>
      <c r="O10" s="39"/>
    </row>
    <row r="11" spans="1:15" ht="12.75" customHeight="1">
      <c r="A11" s="1966" t="s">
        <v>204</v>
      </c>
      <c r="B11" s="1967"/>
      <c r="C11" s="1967"/>
      <c r="D11" s="1968"/>
      <c r="E11" s="411"/>
      <c r="F11" s="411"/>
      <c r="G11" s="412"/>
      <c r="H11" s="421" t="s">
        <v>246</v>
      </c>
      <c r="I11" s="1148">
        <f>2!I11</f>
        <v>2004</v>
      </c>
      <c r="J11" s="1067">
        <f>2!J11</f>
        <v>2015</v>
      </c>
      <c r="K11" s="1966" t="s">
        <v>248</v>
      </c>
      <c r="L11" s="1967"/>
      <c r="M11" s="1968"/>
      <c r="N11" s="796" t="s">
        <v>270</v>
      </c>
      <c r="O11" s="39"/>
    </row>
    <row r="12" spans="1:15" ht="4.5" customHeight="1">
      <c r="A12" s="1154"/>
      <c r="B12" s="1154"/>
      <c r="C12" s="1154"/>
      <c r="D12" s="1154"/>
      <c r="E12" s="1155"/>
      <c r="F12" s="1155"/>
      <c r="G12" s="1156"/>
      <c r="H12" s="1157"/>
      <c r="I12" s="819"/>
      <c r="J12" s="819"/>
      <c r="K12" s="1154"/>
      <c r="L12" s="1154"/>
      <c r="M12" s="1154"/>
      <c r="N12" s="802"/>
      <c r="O12" s="39"/>
    </row>
    <row r="13" spans="1:15" ht="13.5" customHeight="1">
      <c r="A13" s="683">
        <f>L1</f>
        <v>50</v>
      </c>
      <c r="B13" s="708">
        <f>M1</f>
        <v>3</v>
      </c>
      <c r="C13" s="701">
        <v>11</v>
      </c>
      <c r="D13" s="1001"/>
      <c r="E13" s="1144" t="s">
        <v>426</v>
      </c>
      <c r="F13" s="1158"/>
      <c r="G13" s="1159"/>
      <c r="H13" s="818" t="s">
        <v>427</v>
      </c>
      <c r="I13" s="1145">
        <v>0</v>
      </c>
      <c r="J13" s="830">
        <v>150</v>
      </c>
      <c r="K13" s="2089" t="s">
        <v>244</v>
      </c>
      <c r="L13" s="2089"/>
      <c r="M13" s="2090"/>
      <c r="N13" s="797">
        <f aca="true" t="shared" si="0" ref="N13:N42">J13-I13</f>
        <v>150</v>
      </c>
      <c r="O13" s="39"/>
    </row>
    <row r="14" spans="1:15" ht="13.5" customHeight="1" hidden="1">
      <c r="A14" s="684">
        <f aca="true" t="shared" si="1" ref="A14:A42">A13</f>
        <v>50</v>
      </c>
      <c r="B14" s="695">
        <f aca="true" t="shared" si="2" ref="B14:B42">B13</f>
        <v>3</v>
      </c>
      <c r="C14" s="702">
        <f aca="true" t="shared" si="3" ref="C14:C42">C13+1</f>
        <v>12</v>
      </c>
      <c r="D14" s="1002"/>
      <c r="E14" s="1122"/>
      <c r="F14" s="1123"/>
      <c r="G14" s="1098"/>
      <c r="H14" s="1105"/>
      <c r="I14" s="1106"/>
      <c r="J14" s="1063"/>
      <c r="K14" s="2079"/>
      <c r="L14" s="2080"/>
      <c r="M14" s="2081"/>
      <c r="N14" s="797">
        <f t="shared" si="0"/>
        <v>0</v>
      </c>
      <c r="O14" s="39"/>
    </row>
    <row r="15" spans="1:15" ht="13.5" customHeight="1" hidden="1">
      <c r="A15" s="684">
        <f t="shared" si="1"/>
        <v>50</v>
      </c>
      <c r="B15" s="695">
        <f t="shared" si="2"/>
        <v>3</v>
      </c>
      <c r="C15" s="702">
        <f t="shared" si="3"/>
        <v>13</v>
      </c>
      <c r="D15" s="1002"/>
      <c r="E15" s="1122"/>
      <c r="F15" s="1123"/>
      <c r="G15" s="1098"/>
      <c r="H15" s="1105"/>
      <c r="I15" s="1106"/>
      <c r="J15" s="1078"/>
      <c r="K15" s="2079"/>
      <c r="L15" s="2080"/>
      <c r="M15" s="2081"/>
      <c r="N15" s="797">
        <f t="shared" si="0"/>
        <v>0</v>
      </c>
      <c r="O15" s="39"/>
    </row>
    <row r="16" spans="1:15" ht="13.5" customHeight="1" hidden="1">
      <c r="A16" s="684">
        <f t="shared" si="1"/>
        <v>50</v>
      </c>
      <c r="B16" s="695">
        <f t="shared" si="2"/>
        <v>3</v>
      </c>
      <c r="C16" s="702">
        <f t="shared" si="3"/>
        <v>14</v>
      </c>
      <c r="D16" s="1002"/>
      <c r="E16" s="1122"/>
      <c r="F16" s="1123"/>
      <c r="G16" s="1098"/>
      <c r="H16" s="1105"/>
      <c r="I16" s="1106"/>
      <c r="J16" s="1078"/>
      <c r="K16" s="2079"/>
      <c r="L16" s="2080"/>
      <c r="M16" s="2081"/>
      <c r="N16" s="797">
        <f t="shared" si="0"/>
        <v>0</v>
      </c>
      <c r="O16" s="39"/>
    </row>
    <row r="17" spans="1:15" ht="13.5" customHeight="1" hidden="1">
      <c r="A17" s="684">
        <f t="shared" si="1"/>
        <v>50</v>
      </c>
      <c r="B17" s="695">
        <f t="shared" si="2"/>
        <v>3</v>
      </c>
      <c r="C17" s="702">
        <f t="shared" si="3"/>
        <v>15</v>
      </c>
      <c r="D17" s="1002"/>
      <c r="E17" s="1122"/>
      <c r="F17" s="1123"/>
      <c r="G17" s="1098"/>
      <c r="H17" s="1105"/>
      <c r="I17" s="1106"/>
      <c r="J17" s="1078"/>
      <c r="K17" s="2079"/>
      <c r="L17" s="2080"/>
      <c r="M17" s="2081"/>
      <c r="N17" s="797">
        <f t="shared" si="0"/>
        <v>0</v>
      </c>
      <c r="O17" s="39"/>
    </row>
    <row r="18" spans="1:15" ht="13.5" customHeight="1" hidden="1">
      <c r="A18" s="684">
        <f t="shared" si="1"/>
        <v>50</v>
      </c>
      <c r="B18" s="695">
        <f t="shared" si="2"/>
        <v>3</v>
      </c>
      <c r="C18" s="702">
        <f t="shared" si="3"/>
        <v>16</v>
      </c>
      <c r="D18" s="1002"/>
      <c r="E18" s="1122"/>
      <c r="F18" s="1123"/>
      <c r="G18" s="1098"/>
      <c r="H18" s="817"/>
      <c r="I18" s="1106"/>
      <c r="J18" s="1078"/>
      <c r="K18" s="2079"/>
      <c r="L18" s="2080"/>
      <c r="M18" s="2081"/>
      <c r="N18" s="797">
        <f t="shared" si="0"/>
        <v>0</v>
      </c>
      <c r="O18" s="39"/>
    </row>
    <row r="19" spans="1:15" ht="13.5" customHeight="1" hidden="1">
      <c r="A19" s="684">
        <f t="shared" si="1"/>
        <v>50</v>
      </c>
      <c r="B19" s="695">
        <f t="shared" si="2"/>
        <v>3</v>
      </c>
      <c r="C19" s="702">
        <f t="shared" si="3"/>
        <v>17</v>
      </c>
      <c r="D19" s="1002"/>
      <c r="E19" s="1097"/>
      <c r="F19" s="1069"/>
      <c r="G19" s="1098"/>
      <c r="H19" s="817"/>
      <c r="I19" s="1106"/>
      <c r="J19" s="1078"/>
      <c r="K19" s="2079"/>
      <c r="L19" s="2080"/>
      <c r="M19" s="2081"/>
      <c r="N19" s="797">
        <f t="shared" si="0"/>
        <v>0</v>
      </c>
      <c r="O19" s="39"/>
    </row>
    <row r="20" spans="1:15" ht="13.5" customHeight="1" hidden="1">
      <c r="A20" s="684">
        <f t="shared" si="1"/>
        <v>50</v>
      </c>
      <c r="B20" s="695">
        <f t="shared" si="2"/>
        <v>3</v>
      </c>
      <c r="C20" s="702">
        <f t="shared" si="3"/>
        <v>18</v>
      </c>
      <c r="D20" s="1002"/>
      <c r="E20" s="1097"/>
      <c r="F20" s="1070"/>
      <c r="G20" s="1098"/>
      <c r="H20" s="817"/>
      <c r="I20" s="1106"/>
      <c r="J20" s="1078"/>
      <c r="K20" s="2079"/>
      <c r="L20" s="2080"/>
      <c r="M20" s="2081"/>
      <c r="N20" s="797">
        <f t="shared" si="0"/>
        <v>0</v>
      </c>
      <c r="O20" s="39"/>
    </row>
    <row r="21" spans="1:15" ht="13.5" customHeight="1" hidden="1">
      <c r="A21" s="684">
        <f t="shared" si="1"/>
        <v>50</v>
      </c>
      <c r="B21" s="695">
        <f t="shared" si="2"/>
        <v>3</v>
      </c>
      <c r="C21" s="702">
        <f t="shared" si="3"/>
        <v>19</v>
      </c>
      <c r="D21" s="1002"/>
      <c r="E21" s="1097"/>
      <c r="F21" s="1070"/>
      <c r="G21" s="1098"/>
      <c r="H21" s="817"/>
      <c r="I21" s="1106"/>
      <c r="J21" s="1078"/>
      <c r="K21" s="2079"/>
      <c r="L21" s="2080"/>
      <c r="M21" s="2081"/>
      <c r="N21" s="797">
        <f t="shared" si="0"/>
        <v>0</v>
      </c>
      <c r="O21" s="39"/>
    </row>
    <row r="22" spans="1:15" ht="13.5" customHeight="1" hidden="1">
      <c r="A22" s="685">
        <f t="shared" si="1"/>
        <v>50</v>
      </c>
      <c r="B22" s="696">
        <f t="shared" si="2"/>
        <v>3</v>
      </c>
      <c r="C22" s="903">
        <f t="shared" si="3"/>
        <v>20</v>
      </c>
      <c r="D22" s="1003"/>
      <c r="E22" s="1125"/>
      <c r="F22" s="1099"/>
      <c r="G22" s="1100"/>
      <c r="H22" s="822"/>
      <c r="I22" s="1108"/>
      <c r="J22" s="1080"/>
      <c r="K22" s="2077"/>
      <c r="L22" s="1999"/>
      <c r="M22" s="2000"/>
      <c r="N22" s="797">
        <f t="shared" si="0"/>
        <v>0</v>
      </c>
      <c r="O22" s="39"/>
    </row>
    <row r="23" spans="1:15" ht="13.5" customHeight="1">
      <c r="A23" s="683">
        <f t="shared" si="1"/>
        <v>50</v>
      </c>
      <c r="B23" s="757">
        <f t="shared" si="2"/>
        <v>3</v>
      </c>
      <c r="C23" s="757">
        <f t="shared" si="3"/>
        <v>21</v>
      </c>
      <c r="D23" s="1001"/>
      <c r="E23" s="1141" t="s">
        <v>403</v>
      </c>
      <c r="F23" s="1068"/>
      <c r="G23" s="1142"/>
      <c r="H23" s="818" t="s">
        <v>247</v>
      </c>
      <c r="I23" s="904"/>
      <c r="J23" s="830">
        <v>7</v>
      </c>
      <c r="K23" s="2078" t="s">
        <v>244</v>
      </c>
      <c r="L23" s="2062"/>
      <c r="M23" s="2063"/>
      <c r="N23" s="797">
        <f t="shared" si="0"/>
        <v>7</v>
      </c>
      <c r="O23" s="39"/>
    </row>
    <row r="24" spans="1:15" ht="13.5" customHeight="1">
      <c r="A24" s="684">
        <f t="shared" si="1"/>
        <v>50</v>
      </c>
      <c r="B24" s="695">
        <f t="shared" si="2"/>
        <v>3</v>
      </c>
      <c r="C24" s="695">
        <f t="shared" si="3"/>
        <v>22</v>
      </c>
      <c r="D24" s="1002"/>
      <c r="E24" s="1122" t="s">
        <v>404</v>
      </c>
      <c r="F24" s="1069"/>
      <c r="G24" s="1121"/>
      <c r="H24" s="817" t="s">
        <v>247</v>
      </c>
      <c r="I24" s="1106"/>
      <c r="J24" s="1078">
        <v>14</v>
      </c>
      <c r="K24" s="2082" t="s">
        <v>244</v>
      </c>
      <c r="L24" s="1977"/>
      <c r="M24" s="1978"/>
      <c r="N24" s="797">
        <f t="shared" si="0"/>
        <v>14</v>
      </c>
      <c r="O24" s="39"/>
    </row>
    <row r="25" spans="1:15" ht="13.5" customHeight="1">
      <c r="A25" s="684">
        <f t="shared" si="1"/>
        <v>50</v>
      </c>
      <c r="B25" s="695">
        <f t="shared" si="2"/>
        <v>3</v>
      </c>
      <c r="C25" s="695">
        <f t="shared" si="3"/>
        <v>23</v>
      </c>
      <c r="D25" s="1002"/>
      <c r="E25" s="1122" t="s">
        <v>405</v>
      </c>
      <c r="F25" s="1069"/>
      <c r="G25" s="1121"/>
      <c r="H25" s="817" t="s">
        <v>247</v>
      </c>
      <c r="I25" s="1106"/>
      <c r="J25" s="1078">
        <v>7</v>
      </c>
      <c r="K25" s="2082" t="s">
        <v>244</v>
      </c>
      <c r="L25" s="1977"/>
      <c r="M25" s="1978"/>
      <c r="N25" s="797">
        <f t="shared" si="0"/>
        <v>7</v>
      </c>
      <c r="O25" s="39"/>
    </row>
    <row r="26" spans="1:15" ht="13.5" customHeight="1">
      <c r="A26" s="684">
        <f t="shared" si="1"/>
        <v>50</v>
      </c>
      <c r="B26" s="695">
        <f t="shared" si="2"/>
        <v>3</v>
      </c>
      <c r="C26" s="695">
        <f t="shared" si="3"/>
        <v>24</v>
      </c>
      <c r="D26" s="1002"/>
      <c r="E26" s="1122" t="s">
        <v>411</v>
      </c>
      <c r="F26" s="1114"/>
      <c r="G26" s="1121"/>
      <c r="H26" s="817" t="s">
        <v>247</v>
      </c>
      <c r="I26" s="1106"/>
      <c r="J26" s="1078">
        <v>1</v>
      </c>
      <c r="K26" s="2082" t="s">
        <v>244</v>
      </c>
      <c r="L26" s="1977"/>
      <c r="M26" s="1978"/>
      <c r="N26" s="797">
        <f t="shared" si="0"/>
        <v>1</v>
      </c>
      <c r="O26" s="39"/>
    </row>
    <row r="27" spans="1:15" ht="13.5" customHeight="1">
      <c r="A27" s="684">
        <f t="shared" si="1"/>
        <v>50</v>
      </c>
      <c r="B27" s="695">
        <f t="shared" si="2"/>
        <v>3</v>
      </c>
      <c r="C27" s="695">
        <f t="shared" si="3"/>
        <v>25</v>
      </c>
      <c r="D27" s="1002"/>
      <c r="E27" s="1122" t="s">
        <v>409</v>
      </c>
      <c r="F27" s="1143"/>
      <c r="G27" s="1121"/>
      <c r="H27" s="817" t="s">
        <v>247</v>
      </c>
      <c r="I27" s="1106"/>
      <c r="J27" s="1078">
        <v>1</v>
      </c>
      <c r="K27" s="2082" t="s">
        <v>244</v>
      </c>
      <c r="L27" s="1977"/>
      <c r="M27" s="1978"/>
      <c r="N27" s="797">
        <f t="shared" si="0"/>
        <v>1</v>
      </c>
      <c r="O27" s="39"/>
    </row>
    <row r="28" spans="1:15" ht="13.5" customHeight="1" hidden="1">
      <c r="A28" s="684">
        <f t="shared" si="1"/>
        <v>50</v>
      </c>
      <c r="B28" s="695">
        <f t="shared" si="2"/>
        <v>3</v>
      </c>
      <c r="C28" s="695">
        <f t="shared" si="3"/>
        <v>26</v>
      </c>
      <c r="D28" s="1002"/>
      <c r="E28" s="1097"/>
      <c r="F28" s="1069"/>
      <c r="G28" s="1121"/>
      <c r="H28" s="817"/>
      <c r="I28" s="1106"/>
      <c r="J28" s="1078"/>
      <c r="K28" s="2079"/>
      <c r="L28" s="2080"/>
      <c r="M28" s="2081"/>
      <c r="N28" s="797">
        <f t="shared" si="0"/>
        <v>0</v>
      </c>
      <c r="O28" s="39"/>
    </row>
    <row r="29" spans="1:15" ht="13.5" customHeight="1" hidden="1">
      <c r="A29" s="684">
        <f t="shared" si="1"/>
        <v>50</v>
      </c>
      <c r="B29" s="695">
        <f t="shared" si="2"/>
        <v>3</v>
      </c>
      <c r="C29" s="695">
        <f t="shared" si="3"/>
        <v>27</v>
      </c>
      <c r="D29" s="1002"/>
      <c r="E29" s="1097"/>
      <c r="F29" s="1069"/>
      <c r="G29" s="1121"/>
      <c r="H29" s="817"/>
      <c r="I29" s="1106"/>
      <c r="J29" s="1078"/>
      <c r="K29" s="2079"/>
      <c r="L29" s="2080"/>
      <c r="M29" s="2081"/>
      <c r="N29" s="797">
        <f t="shared" si="0"/>
        <v>0</v>
      </c>
      <c r="O29" s="39"/>
    </row>
    <row r="30" spans="1:15" ht="13.5" customHeight="1" hidden="1">
      <c r="A30" s="684">
        <f t="shared" si="1"/>
        <v>50</v>
      </c>
      <c r="B30" s="695">
        <f t="shared" si="2"/>
        <v>3</v>
      </c>
      <c r="C30" s="695">
        <f t="shared" si="3"/>
        <v>28</v>
      </c>
      <c r="D30" s="1002"/>
      <c r="E30" s="1097"/>
      <c r="F30" s="1069"/>
      <c r="G30" s="1121"/>
      <c r="H30" s="817"/>
      <c r="I30" s="1106"/>
      <c r="J30" s="1078"/>
      <c r="K30" s="2079"/>
      <c r="L30" s="2080"/>
      <c r="M30" s="2081"/>
      <c r="N30" s="797">
        <f t="shared" si="0"/>
        <v>0</v>
      </c>
      <c r="O30" s="39"/>
    </row>
    <row r="31" spans="1:15" ht="13.5" customHeight="1" hidden="1">
      <c r="A31" s="684">
        <f t="shared" si="1"/>
        <v>50</v>
      </c>
      <c r="B31" s="695">
        <f t="shared" si="2"/>
        <v>3</v>
      </c>
      <c r="C31" s="695">
        <f t="shared" si="3"/>
        <v>29</v>
      </c>
      <c r="D31" s="1002"/>
      <c r="E31" s="1097"/>
      <c r="F31" s="1069"/>
      <c r="G31" s="1121"/>
      <c r="H31" s="817"/>
      <c r="I31" s="1106"/>
      <c r="J31" s="1078"/>
      <c r="K31" s="2079"/>
      <c r="L31" s="2080"/>
      <c r="M31" s="2081"/>
      <c r="N31" s="797">
        <f t="shared" si="0"/>
        <v>0</v>
      </c>
      <c r="O31" s="39"/>
    </row>
    <row r="32" spans="1:15" ht="13.5" customHeight="1" hidden="1">
      <c r="A32" s="685">
        <f t="shared" si="1"/>
        <v>50</v>
      </c>
      <c r="B32" s="696">
        <f t="shared" si="2"/>
        <v>3</v>
      </c>
      <c r="C32" s="696">
        <f t="shared" si="3"/>
        <v>30</v>
      </c>
      <c r="D32" s="1003"/>
      <c r="E32" s="1125"/>
      <c r="F32" s="1103"/>
      <c r="G32" s="1130"/>
      <c r="H32" s="822"/>
      <c r="I32" s="1108"/>
      <c r="J32" s="1080"/>
      <c r="K32" s="2077"/>
      <c r="L32" s="1999"/>
      <c r="M32" s="2000"/>
      <c r="N32" s="797">
        <f t="shared" si="0"/>
        <v>0</v>
      </c>
      <c r="O32" s="39"/>
    </row>
    <row r="33" spans="1:15" ht="13.5" customHeight="1">
      <c r="A33" s="683">
        <f t="shared" si="1"/>
        <v>50</v>
      </c>
      <c r="B33" s="757">
        <f t="shared" si="2"/>
        <v>3</v>
      </c>
      <c r="C33" s="757">
        <f t="shared" si="3"/>
        <v>31</v>
      </c>
      <c r="D33" s="1001"/>
      <c r="E33" s="1152" t="s">
        <v>399</v>
      </c>
      <c r="F33" s="1068"/>
      <c r="G33" s="1160"/>
      <c r="H33" s="818" t="s">
        <v>258</v>
      </c>
      <c r="I33" s="904"/>
      <c r="J33" s="830">
        <v>3000</v>
      </c>
      <c r="K33" s="2078" t="s">
        <v>244</v>
      </c>
      <c r="L33" s="2062"/>
      <c r="M33" s="2063"/>
      <c r="N33" s="797">
        <f t="shared" si="0"/>
        <v>3000</v>
      </c>
      <c r="O33" s="39"/>
    </row>
    <row r="34" spans="1:15" ht="13.5" customHeight="1">
      <c r="A34" s="684">
        <f t="shared" si="1"/>
        <v>50</v>
      </c>
      <c r="B34" s="695">
        <f t="shared" si="2"/>
        <v>3</v>
      </c>
      <c r="C34" s="695">
        <f t="shared" si="3"/>
        <v>32</v>
      </c>
      <c r="D34" s="1002"/>
      <c r="E34" s="1122" t="s">
        <v>400</v>
      </c>
      <c r="F34" s="1069"/>
      <c r="G34" s="1098"/>
      <c r="H34" s="817" t="s">
        <v>258</v>
      </c>
      <c r="I34" s="1106"/>
      <c r="J34" s="1078">
        <v>8000</v>
      </c>
      <c r="K34" s="2082" t="s">
        <v>244</v>
      </c>
      <c r="L34" s="1977"/>
      <c r="M34" s="1978"/>
      <c r="N34" s="797">
        <f t="shared" si="0"/>
        <v>8000</v>
      </c>
      <c r="O34" s="39"/>
    </row>
    <row r="35" spans="1:15" ht="13.5" customHeight="1">
      <c r="A35" s="684">
        <f t="shared" si="1"/>
        <v>50</v>
      </c>
      <c r="B35" s="695">
        <f t="shared" si="2"/>
        <v>3</v>
      </c>
      <c r="C35" s="695">
        <f t="shared" si="3"/>
        <v>33</v>
      </c>
      <c r="D35" s="1002"/>
      <c r="E35" s="1122" t="s">
        <v>401</v>
      </c>
      <c r="F35" s="1070"/>
      <c r="G35" s="1098"/>
      <c r="H35" s="817" t="s">
        <v>258</v>
      </c>
      <c r="I35" s="1106"/>
      <c r="J35" s="1078">
        <v>3500</v>
      </c>
      <c r="K35" s="2082" t="s">
        <v>244</v>
      </c>
      <c r="L35" s="1977"/>
      <c r="M35" s="1978"/>
      <c r="N35" s="797">
        <f t="shared" si="0"/>
        <v>3500</v>
      </c>
      <c r="O35" s="39"/>
    </row>
    <row r="36" spans="1:15" ht="12.75">
      <c r="A36" s="685">
        <f t="shared" si="1"/>
        <v>50</v>
      </c>
      <c r="B36" s="696">
        <f t="shared" si="2"/>
        <v>3</v>
      </c>
      <c r="C36" s="696">
        <f t="shared" si="3"/>
        <v>34</v>
      </c>
      <c r="D36" s="1003"/>
      <c r="E36" s="1632" t="s">
        <v>402</v>
      </c>
      <c r="F36" s="1633"/>
      <c r="G36" s="1100"/>
      <c r="H36" s="822" t="s">
        <v>258</v>
      </c>
      <c r="I36" s="1108"/>
      <c r="J36" s="1080">
        <v>1000</v>
      </c>
      <c r="K36" s="2085" t="s">
        <v>244</v>
      </c>
      <c r="L36" s="2001"/>
      <c r="M36" s="2002"/>
      <c r="N36" s="797">
        <f t="shared" si="0"/>
        <v>1000</v>
      </c>
      <c r="O36" s="39"/>
    </row>
    <row r="37" spans="1:15" ht="12.75">
      <c r="A37" s="686">
        <f t="shared" si="1"/>
        <v>50</v>
      </c>
      <c r="B37" s="697">
        <f t="shared" si="2"/>
        <v>3</v>
      </c>
      <c r="C37" s="697">
        <f t="shared" si="3"/>
        <v>35</v>
      </c>
      <c r="D37" s="1630"/>
      <c r="E37" s="1634" t="s">
        <v>466</v>
      </c>
      <c r="F37" s="1635"/>
      <c r="G37" s="1636"/>
      <c r="H37" s="1641" t="s">
        <v>258</v>
      </c>
      <c r="I37" s="1643">
        <v>100</v>
      </c>
      <c r="J37" s="1644">
        <v>100</v>
      </c>
      <c r="K37" s="2073" t="s">
        <v>244</v>
      </c>
      <c r="L37" s="2073"/>
      <c r="M37" s="2074"/>
      <c r="N37" s="797">
        <f t="shared" si="0"/>
        <v>0</v>
      </c>
      <c r="O37" s="39"/>
    </row>
    <row r="38" spans="1:15" ht="12.75">
      <c r="A38" s="684">
        <f t="shared" si="1"/>
        <v>50</v>
      </c>
      <c r="B38" s="695">
        <f t="shared" si="2"/>
        <v>3</v>
      </c>
      <c r="C38" s="695">
        <f t="shared" si="3"/>
        <v>36</v>
      </c>
      <c r="D38" s="1631"/>
      <c r="E38" s="1637" t="s">
        <v>467</v>
      </c>
      <c r="F38" s="1638"/>
      <c r="G38" s="1639"/>
      <c r="H38" s="1642" t="s">
        <v>258</v>
      </c>
      <c r="I38" s="1645"/>
      <c r="J38" s="1646">
        <v>24</v>
      </c>
      <c r="K38" s="2075" t="s">
        <v>244</v>
      </c>
      <c r="L38" s="2075"/>
      <c r="M38" s="2076"/>
      <c r="N38" s="797">
        <f t="shared" si="0"/>
        <v>24</v>
      </c>
      <c r="O38" s="39"/>
    </row>
    <row r="39" spans="1:15" ht="12.75">
      <c r="A39" s="684">
        <f t="shared" si="1"/>
        <v>50</v>
      </c>
      <c r="B39" s="695">
        <f t="shared" si="2"/>
        <v>3</v>
      </c>
      <c r="C39" s="695">
        <f t="shared" si="3"/>
        <v>37</v>
      </c>
      <c r="D39" s="1631"/>
      <c r="E39" s="1637" t="s">
        <v>468</v>
      </c>
      <c r="F39" s="1640"/>
      <c r="G39" s="1639"/>
      <c r="H39" s="1642" t="s">
        <v>258</v>
      </c>
      <c r="I39" s="1645"/>
      <c r="J39" s="1646">
        <v>2</v>
      </c>
      <c r="K39" s="2075" t="s">
        <v>244</v>
      </c>
      <c r="L39" s="2075"/>
      <c r="M39" s="2076"/>
      <c r="N39" s="797">
        <f t="shared" si="0"/>
        <v>2</v>
      </c>
      <c r="O39" s="39"/>
    </row>
    <row r="40" spans="1:15" ht="12.75">
      <c r="A40" s="684">
        <f t="shared" si="1"/>
        <v>50</v>
      </c>
      <c r="B40" s="695">
        <f t="shared" si="2"/>
        <v>3</v>
      </c>
      <c r="C40" s="695">
        <f t="shared" si="3"/>
        <v>38</v>
      </c>
      <c r="D40" s="1002"/>
      <c r="E40" s="1637" t="s">
        <v>469</v>
      </c>
      <c r="F40" s="1640"/>
      <c r="G40" s="1639"/>
      <c r="H40" s="1642" t="s">
        <v>258</v>
      </c>
      <c r="I40" s="1645"/>
      <c r="J40" s="1646">
        <v>7</v>
      </c>
      <c r="K40" s="2075" t="s">
        <v>244</v>
      </c>
      <c r="L40" s="2075"/>
      <c r="M40" s="2076"/>
      <c r="N40" s="797">
        <f t="shared" si="0"/>
        <v>7</v>
      </c>
      <c r="O40" s="39"/>
    </row>
    <row r="41" spans="1:15" ht="12.75">
      <c r="A41" s="684">
        <f t="shared" si="1"/>
        <v>50</v>
      </c>
      <c r="B41" s="695">
        <f t="shared" si="2"/>
        <v>3</v>
      </c>
      <c r="C41" s="695">
        <f t="shared" si="3"/>
        <v>39</v>
      </c>
      <c r="D41" s="1002"/>
      <c r="E41" s="1637" t="s">
        <v>456</v>
      </c>
      <c r="F41" s="1640"/>
      <c r="G41" s="1639"/>
      <c r="H41" s="1642" t="s">
        <v>458</v>
      </c>
      <c r="I41" s="1645"/>
      <c r="J41" s="1646">
        <v>6</v>
      </c>
      <c r="K41" s="2075" t="s">
        <v>244</v>
      </c>
      <c r="L41" s="2075"/>
      <c r="M41" s="2076"/>
      <c r="N41" s="797">
        <f t="shared" si="0"/>
        <v>6</v>
      </c>
      <c r="O41" s="39"/>
    </row>
    <row r="42" spans="1:15" ht="12.75">
      <c r="A42" s="685">
        <f t="shared" si="1"/>
        <v>50</v>
      </c>
      <c r="B42" s="696">
        <f t="shared" si="2"/>
        <v>3</v>
      </c>
      <c r="C42" s="696">
        <f t="shared" si="3"/>
        <v>40</v>
      </c>
      <c r="D42" s="1003"/>
      <c r="E42" s="1647" t="s">
        <v>457</v>
      </c>
      <c r="F42" s="1648"/>
      <c r="G42" s="1649"/>
      <c r="H42" s="1650" t="s">
        <v>258</v>
      </c>
      <c r="I42" s="1651"/>
      <c r="J42" s="1652">
        <v>28</v>
      </c>
      <c r="K42" s="2083" t="s">
        <v>244</v>
      </c>
      <c r="L42" s="2083"/>
      <c r="M42" s="2084"/>
      <c r="N42" s="797">
        <f t="shared" si="0"/>
        <v>28</v>
      </c>
      <c r="O42" s="39"/>
    </row>
    <row r="43" spans="1:15" ht="9" customHeight="1">
      <c r="A43" s="880"/>
      <c r="B43" s="880"/>
      <c r="C43" s="880"/>
      <c r="D43" s="880"/>
      <c r="E43" s="643"/>
      <c r="F43" s="643"/>
      <c r="G43" s="644"/>
      <c r="H43" s="645"/>
      <c r="I43" s="646"/>
      <c r="J43" s="416"/>
      <c r="K43" s="416"/>
      <c r="L43" s="416"/>
      <c r="M43" s="424"/>
      <c r="N43" s="782"/>
      <c r="O43" s="39"/>
    </row>
    <row r="44" spans="1:15" ht="12.75" customHeight="1">
      <c r="A44" s="736" t="s">
        <v>261</v>
      </c>
      <c r="B44" s="737"/>
      <c r="C44" s="737"/>
      <c r="D44" s="737"/>
      <c r="E44" s="738" t="s">
        <v>260</v>
      </c>
      <c r="F44" s="739"/>
      <c r="G44" s="740"/>
      <c r="H44" s="741"/>
      <c r="I44" s="742"/>
      <c r="J44" s="743"/>
      <c r="K44" s="743"/>
      <c r="L44" s="743"/>
      <c r="M44" s="744"/>
      <c r="O44" s="39"/>
    </row>
    <row r="45" spans="1:15" ht="12.75" customHeight="1">
      <c r="A45" s="745"/>
      <c r="B45" s="656"/>
      <c r="C45" s="656"/>
      <c r="D45" s="656"/>
      <c r="E45" s="721" t="s">
        <v>475</v>
      </c>
      <c r="F45" s="643"/>
      <c r="G45" s="644"/>
      <c r="H45" s="645"/>
      <c r="I45" s="646"/>
      <c r="J45" s="416"/>
      <c r="K45" s="416"/>
      <c r="L45" s="416"/>
      <c r="M45" s="746"/>
      <c r="O45" s="39"/>
    </row>
    <row r="46" spans="1:15" ht="12.75" customHeight="1">
      <c r="A46" s="745"/>
      <c r="B46" s="656"/>
      <c r="C46" s="656"/>
      <c r="D46" s="656"/>
      <c r="E46" s="721" t="s">
        <v>306</v>
      </c>
      <c r="F46" s="643"/>
      <c r="G46" s="644"/>
      <c r="H46" s="645"/>
      <c r="I46" s="646"/>
      <c r="J46" s="416"/>
      <c r="K46" s="416"/>
      <c r="L46" s="416"/>
      <c r="M46" s="746"/>
      <c r="O46" s="39"/>
    </row>
    <row r="47" spans="1:15" ht="12.75" customHeight="1">
      <c r="A47" s="747"/>
      <c r="B47" s="748"/>
      <c r="C47" s="748"/>
      <c r="D47" s="748"/>
      <c r="E47" s="749" t="s">
        <v>304</v>
      </c>
      <c r="F47" s="750"/>
      <c r="G47" s="751"/>
      <c r="H47" s="752"/>
      <c r="I47" s="720"/>
      <c r="J47" s="753"/>
      <c r="K47" s="753"/>
      <c r="L47" s="753"/>
      <c r="M47" s="754"/>
      <c r="O47" s="39"/>
    </row>
    <row r="48" spans="1:15" ht="12.75" customHeight="1" hidden="1">
      <c r="A48" s="745"/>
      <c r="B48" s="656"/>
      <c r="C48" s="656"/>
      <c r="D48" s="656"/>
      <c r="E48" s="721"/>
      <c r="F48" s="643"/>
      <c r="G48" s="644"/>
      <c r="H48" s="645"/>
      <c r="I48" s="646"/>
      <c r="J48" s="416"/>
      <c r="K48" s="416"/>
      <c r="L48" s="416"/>
      <c r="M48" s="746"/>
      <c r="O48" s="39"/>
    </row>
    <row r="49" spans="1:15" ht="12.75" customHeight="1" hidden="1">
      <c r="A49" s="745"/>
      <c r="B49" s="656"/>
      <c r="C49" s="656"/>
      <c r="D49" s="656"/>
      <c r="E49" s="721"/>
      <c r="F49" s="643"/>
      <c r="G49" s="644"/>
      <c r="H49" s="645"/>
      <c r="I49" s="646"/>
      <c r="J49" s="416"/>
      <c r="K49" s="416"/>
      <c r="L49" s="416"/>
      <c r="M49" s="746"/>
      <c r="O49" s="39"/>
    </row>
    <row r="50" spans="1:15" ht="12.75" customHeight="1" hidden="1">
      <c r="A50" s="745"/>
      <c r="B50" s="656"/>
      <c r="C50" s="656"/>
      <c r="D50" s="656"/>
      <c r="E50" s="721"/>
      <c r="F50" s="643"/>
      <c r="G50" s="644"/>
      <c r="H50" s="645"/>
      <c r="I50" s="646"/>
      <c r="J50" s="416"/>
      <c r="K50" s="416"/>
      <c r="L50" s="416"/>
      <c r="M50" s="746"/>
      <c r="O50" s="39"/>
    </row>
    <row r="51" spans="1:15" ht="12.75" customHeight="1" hidden="1">
      <c r="A51" s="745"/>
      <c r="B51" s="656"/>
      <c r="C51" s="656"/>
      <c r="D51" s="656"/>
      <c r="E51" s="721"/>
      <c r="F51" s="643"/>
      <c r="G51" s="644"/>
      <c r="H51" s="645"/>
      <c r="I51" s="646"/>
      <c r="J51" s="416"/>
      <c r="K51" s="416"/>
      <c r="L51" s="416"/>
      <c r="M51" s="746"/>
      <c r="O51" s="39"/>
    </row>
    <row r="52" spans="1:15" ht="12.75" customHeight="1" hidden="1">
      <c r="A52" s="745"/>
      <c r="B52" s="656"/>
      <c r="C52" s="656"/>
      <c r="D52" s="656"/>
      <c r="E52" s="721"/>
      <c r="F52" s="643"/>
      <c r="G52" s="644"/>
      <c r="H52" s="645"/>
      <c r="I52" s="646"/>
      <c r="J52" s="416"/>
      <c r="K52" s="416"/>
      <c r="L52" s="416"/>
      <c r="M52" s="746"/>
      <c r="O52" s="39"/>
    </row>
    <row r="53" spans="1:15" ht="12.75" customHeight="1" hidden="1">
      <c r="A53" s="745"/>
      <c r="B53" s="656"/>
      <c r="C53" s="656"/>
      <c r="D53" s="656"/>
      <c r="E53" s="721"/>
      <c r="F53" s="643"/>
      <c r="G53" s="644"/>
      <c r="H53" s="645"/>
      <c r="I53" s="646"/>
      <c r="J53" s="416"/>
      <c r="K53" s="416"/>
      <c r="L53" s="416"/>
      <c r="M53" s="746"/>
      <c r="O53" s="39"/>
    </row>
    <row r="54" spans="1:15" ht="12.75" customHeight="1" hidden="1">
      <c r="A54" s="745"/>
      <c r="B54" s="656"/>
      <c r="C54" s="656"/>
      <c r="D54" s="656"/>
      <c r="E54" s="721"/>
      <c r="F54" s="643"/>
      <c r="G54" s="644"/>
      <c r="H54" s="645"/>
      <c r="I54" s="646"/>
      <c r="J54" s="416"/>
      <c r="K54" s="416"/>
      <c r="L54" s="416"/>
      <c r="M54" s="746"/>
      <c r="O54" s="39"/>
    </row>
    <row r="55" spans="1:15" ht="12.75" customHeight="1" hidden="1">
      <c r="A55" s="745"/>
      <c r="B55" s="656"/>
      <c r="C55" s="656"/>
      <c r="D55" s="656"/>
      <c r="E55" s="721"/>
      <c r="F55" s="643"/>
      <c r="G55" s="644"/>
      <c r="H55" s="645"/>
      <c r="I55" s="646"/>
      <c r="J55" s="416"/>
      <c r="K55" s="416"/>
      <c r="L55" s="416"/>
      <c r="M55" s="746"/>
      <c r="O55" s="39"/>
    </row>
    <row r="56" spans="1:15" ht="12.75" customHeight="1" hidden="1">
      <c r="A56" s="745"/>
      <c r="B56" s="656"/>
      <c r="C56" s="656"/>
      <c r="D56" s="656"/>
      <c r="E56" s="721"/>
      <c r="F56" s="643"/>
      <c r="G56" s="644"/>
      <c r="H56" s="645"/>
      <c r="I56" s="646"/>
      <c r="J56" s="416"/>
      <c r="K56" s="416"/>
      <c r="L56" s="416"/>
      <c r="M56" s="746"/>
      <c r="O56" s="39"/>
    </row>
    <row r="57" spans="1:15" ht="12.75" customHeight="1" hidden="1">
      <c r="A57" s="745"/>
      <c r="B57" s="656"/>
      <c r="C57" s="656"/>
      <c r="D57" s="656"/>
      <c r="E57" s="721"/>
      <c r="F57" s="643"/>
      <c r="G57" s="644"/>
      <c r="H57" s="645"/>
      <c r="I57" s="646"/>
      <c r="J57" s="416"/>
      <c r="K57" s="416"/>
      <c r="L57" s="416"/>
      <c r="M57" s="746"/>
      <c r="O57" s="39"/>
    </row>
    <row r="58" spans="1:15" ht="12.75" customHeight="1" hidden="1">
      <c r="A58" s="745"/>
      <c r="B58" s="656"/>
      <c r="C58" s="656"/>
      <c r="D58" s="656"/>
      <c r="E58" s="721"/>
      <c r="F58" s="643"/>
      <c r="G58" s="644"/>
      <c r="H58" s="645"/>
      <c r="I58" s="646"/>
      <c r="J58" s="416"/>
      <c r="K58" s="416"/>
      <c r="L58" s="416"/>
      <c r="M58" s="746"/>
      <c r="O58" s="39"/>
    </row>
    <row r="59" spans="1:15" ht="12.75" customHeight="1" hidden="1">
      <c r="A59" s="745"/>
      <c r="B59" s="656"/>
      <c r="C59" s="656"/>
      <c r="D59" s="656"/>
      <c r="E59" s="721"/>
      <c r="F59" s="643"/>
      <c r="G59" s="644"/>
      <c r="H59" s="645"/>
      <c r="I59" s="646"/>
      <c r="J59" s="416"/>
      <c r="K59" s="416"/>
      <c r="L59" s="416"/>
      <c r="M59" s="746"/>
      <c r="O59" s="39"/>
    </row>
    <row r="60" spans="1:15" ht="12.75" customHeight="1" hidden="1">
      <c r="A60" s="745"/>
      <c r="B60" s="656"/>
      <c r="C60" s="656"/>
      <c r="D60" s="656"/>
      <c r="E60" s="721"/>
      <c r="F60" s="643"/>
      <c r="G60" s="644"/>
      <c r="H60" s="645"/>
      <c r="I60" s="646"/>
      <c r="J60" s="416"/>
      <c r="K60" s="416"/>
      <c r="L60" s="416"/>
      <c r="M60" s="746"/>
      <c r="O60" s="39"/>
    </row>
    <row r="61" spans="1:15" ht="12.75" customHeight="1" hidden="1">
      <c r="A61" s="745"/>
      <c r="B61" s="656"/>
      <c r="C61" s="656"/>
      <c r="D61" s="656"/>
      <c r="E61" s="721"/>
      <c r="F61" s="643"/>
      <c r="G61" s="644"/>
      <c r="H61" s="645"/>
      <c r="I61" s="646"/>
      <c r="J61" s="416"/>
      <c r="K61" s="416"/>
      <c r="L61" s="416"/>
      <c r="M61" s="746"/>
      <c r="O61" s="39"/>
    </row>
    <row r="62" spans="1:15" ht="12.75" customHeight="1" hidden="1">
      <c r="A62" s="747"/>
      <c r="B62" s="748"/>
      <c r="C62" s="748"/>
      <c r="D62" s="748"/>
      <c r="E62" s="749"/>
      <c r="F62" s="750"/>
      <c r="G62" s="751"/>
      <c r="H62" s="752"/>
      <c r="I62" s="720"/>
      <c r="J62" s="753"/>
      <c r="K62" s="753"/>
      <c r="L62" s="753"/>
      <c r="M62" s="754"/>
      <c r="O62" s="39"/>
    </row>
    <row r="63" spans="1:15" ht="17.25" customHeight="1">
      <c r="A63" s="400" t="s">
        <v>250</v>
      </c>
      <c r="B63" s="400"/>
      <c r="C63" s="400"/>
      <c r="D63" s="400"/>
      <c r="E63" s="657"/>
      <c r="F63" s="657"/>
      <c r="G63" s="658"/>
      <c r="H63" s="659"/>
      <c r="I63" s="660"/>
      <c r="J63" s="661"/>
      <c r="K63" s="661"/>
      <c r="L63" s="661"/>
      <c r="M63" s="662"/>
      <c r="O63" s="39"/>
    </row>
    <row r="64" spans="1:15" ht="12.75" customHeight="1">
      <c r="A64" s="1974" t="s">
        <v>203</v>
      </c>
      <c r="B64" s="1975"/>
      <c r="C64" s="1975"/>
      <c r="D64" s="1976"/>
      <c r="E64" s="417"/>
      <c r="F64" s="417"/>
      <c r="G64" s="418"/>
      <c r="H64" s="420" t="s">
        <v>245</v>
      </c>
      <c r="I64" s="420" t="s">
        <v>319</v>
      </c>
      <c r="J64" s="675" t="s">
        <v>263</v>
      </c>
      <c r="K64" s="1974" t="s">
        <v>208</v>
      </c>
      <c r="L64" s="1975"/>
      <c r="M64" s="1976"/>
      <c r="N64" s="798" t="s">
        <v>268</v>
      </c>
      <c r="O64" s="39"/>
    </row>
    <row r="65" spans="1:15" ht="12.75" customHeight="1">
      <c r="A65" s="672"/>
      <c r="B65" s="391"/>
      <c r="C65" s="391"/>
      <c r="D65" s="673"/>
      <c r="E65" s="400" t="s">
        <v>205</v>
      </c>
      <c r="F65" s="400"/>
      <c r="G65" s="414"/>
      <c r="H65" s="401"/>
      <c r="I65" s="401" t="s">
        <v>320</v>
      </c>
      <c r="J65" s="672" t="s">
        <v>264</v>
      </c>
      <c r="K65" s="1963" t="s">
        <v>43</v>
      </c>
      <c r="L65" s="1964"/>
      <c r="M65" s="1965"/>
      <c r="N65" s="799" t="s">
        <v>269</v>
      </c>
      <c r="O65" s="39"/>
    </row>
    <row r="66" spans="1:15" ht="12.75" customHeight="1">
      <c r="A66" s="1966" t="s">
        <v>204</v>
      </c>
      <c r="B66" s="1967"/>
      <c r="C66" s="1967"/>
      <c r="D66" s="1968"/>
      <c r="E66" s="411"/>
      <c r="F66" s="411"/>
      <c r="G66" s="412"/>
      <c r="H66" s="421" t="s">
        <v>246</v>
      </c>
      <c r="I66" s="421" t="s">
        <v>321</v>
      </c>
      <c r="J66" s="671" t="s">
        <v>265</v>
      </c>
      <c r="K66" s="1966" t="s">
        <v>248</v>
      </c>
      <c r="L66" s="1967"/>
      <c r="M66" s="1968"/>
      <c r="N66" s="800" t="s">
        <v>270</v>
      </c>
      <c r="O66" s="39"/>
    </row>
    <row r="67" spans="1:15" ht="4.5" customHeight="1" thickBot="1">
      <c r="A67" s="774"/>
      <c r="B67" s="774"/>
      <c r="C67" s="774"/>
      <c r="D67" s="774"/>
      <c r="E67" s="411"/>
      <c r="F67" s="411"/>
      <c r="G67" s="412"/>
      <c r="H67" s="774"/>
      <c r="I67" s="391"/>
      <c r="J67" s="774"/>
      <c r="K67" s="774"/>
      <c r="L67" s="774"/>
      <c r="M67" s="774"/>
      <c r="N67" s="801"/>
      <c r="O67" s="39"/>
    </row>
    <row r="68" spans="1:15" ht="15" customHeight="1" thickTop="1">
      <c r="A68" s="686">
        <f>A42</f>
        <v>50</v>
      </c>
      <c r="B68" s="697">
        <f>B42</f>
        <v>3</v>
      </c>
      <c r="C68" s="697">
        <f>C42+1</f>
        <v>41</v>
      </c>
      <c r="D68" s="1001"/>
      <c r="E68" s="651" t="s">
        <v>428</v>
      </c>
      <c r="F68" s="651"/>
      <c r="G68" s="640"/>
      <c r="H68" s="862" t="s">
        <v>429</v>
      </c>
      <c r="I68" s="1151">
        <v>2.5</v>
      </c>
      <c r="J68" s="867">
        <v>8011</v>
      </c>
      <c r="K68" s="2034" t="s">
        <v>194</v>
      </c>
      <c r="L68" s="1979"/>
      <c r="M68" s="1980"/>
      <c r="N68" s="801"/>
      <c r="O68" s="39"/>
    </row>
    <row r="69" spans="1:15" ht="15" customHeight="1" thickBot="1">
      <c r="A69" s="685">
        <f aca="true" t="shared" si="4" ref="A69:A77">A68</f>
        <v>50</v>
      </c>
      <c r="B69" s="696">
        <f aca="true" t="shared" si="5" ref="B69:B77">B68</f>
        <v>3</v>
      </c>
      <c r="C69" s="696">
        <f aca="true" t="shared" si="6" ref="C69:C77">C68+1</f>
        <v>42</v>
      </c>
      <c r="D69" s="1003"/>
      <c r="E69" s="1072" t="s">
        <v>424</v>
      </c>
      <c r="F69" s="1072"/>
      <c r="G69" s="1162"/>
      <c r="H69" s="1163" t="s">
        <v>425</v>
      </c>
      <c r="I69" s="1165">
        <v>27.3</v>
      </c>
      <c r="J69" s="867">
        <f>J68+1</f>
        <v>8012</v>
      </c>
      <c r="K69" s="2035" t="s">
        <v>194</v>
      </c>
      <c r="L69" s="1969"/>
      <c r="M69" s="1970"/>
      <c r="N69" s="801"/>
      <c r="O69" s="39"/>
    </row>
    <row r="70" spans="1:15" ht="15" customHeight="1" hidden="1">
      <c r="A70" s="686">
        <f t="shared" si="4"/>
        <v>50</v>
      </c>
      <c r="B70" s="697">
        <f t="shared" si="5"/>
        <v>3</v>
      </c>
      <c r="C70" s="697">
        <f t="shared" si="6"/>
        <v>43</v>
      </c>
      <c r="D70" s="1004"/>
      <c r="E70" s="681"/>
      <c r="F70" s="681"/>
      <c r="G70" s="751"/>
      <c r="H70" s="1161"/>
      <c r="I70" s="1164"/>
      <c r="J70" s="867">
        <f aca="true" t="shared" si="7" ref="J70:J77">J69+1</f>
        <v>8013</v>
      </c>
      <c r="K70" s="2035"/>
      <c r="L70" s="1969"/>
      <c r="M70" s="1970"/>
      <c r="N70" s="801"/>
      <c r="O70" s="39"/>
    </row>
    <row r="71" spans="1:15" ht="15" customHeight="1" hidden="1">
      <c r="A71" s="684">
        <f t="shared" si="4"/>
        <v>50</v>
      </c>
      <c r="B71" s="695">
        <f t="shared" si="5"/>
        <v>3</v>
      </c>
      <c r="C71" s="697">
        <f t="shared" si="6"/>
        <v>44</v>
      </c>
      <c r="D71" s="1002"/>
      <c r="E71" s="682"/>
      <c r="F71" s="682"/>
      <c r="G71" s="500"/>
      <c r="H71" s="649"/>
      <c r="I71" s="861"/>
      <c r="J71" s="867">
        <f t="shared" si="7"/>
        <v>8014</v>
      </c>
      <c r="K71" s="2035"/>
      <c r="L71" s="1969"/>
      <c r="M71" s="1970"/>
      <c r="N71" s="801"/>
      <c r="O71" s="39"/>
    </row>
    <row r="72" spans="1:15" ht="15" customHeight="1" hidden="1">
      <c r="A72" s="684">
        <f t="shared" si="4"/>
        <v>50</v>
      </c>
      <c r="B72" s="695">
        <f t="shared" si="5"/>
        <v>3</v>
      </c>
      <c r="C72" s="697">
        <f t="shared" si="6"/>
        <v>45</v>
      </c>
      <c r="D72" s="1002"/>
      <c r="E72" s="682"/>
      <c r="F72" s="682"/>
      <c r="G72" s="704"/>
      <c r="H72" s="705"/>
      <c r="I72" s="1149"/>
      <c r="J72" s="867">
        <f t="shared" si="7"/>
        <v>8015</v>
      </c>
      <c r="K72" s="2035"/>
      <c r="L72" s="1969"/>
      <c r="M72" s="1970"/>
      <c r="N72" s="801"/>
      <c r="O72" s="39"/>
    </row>
    <row r="73" spans="1:15" ht="15" customHeight="1" hidden="1">
      <c r="A73" s="684">
        <f t="shared" si="4"/>
        <v>50</v>
      </c>
      <c r="B73" s="695">
        <f t="shared" si="5"/>
        <v>3</v>
      </c>
      <c r="C73" s="697">
        <f t="shared" si="6"/>
        <v>46</v>
      </c>
      <c r="D73" s="1002"/>
      <c r="E73" s="682"/>
      <c r="F73" s="682"/>
      <c r="G73" s="704"/>
      <c r="H73" s="705"/>
      <c r="I73" s="1149"/>
      <c r="J73" s="867">
        <f t="shared" si="7"/>
        <v>8016</v>
      </c>
      <c r="K73" s="2035"/>
      <c r="L73" s="1969"/>
      <c r="M73" s="1970"/>
      <c r="N73" s="801"/>
      <c r="O73" s="39"/>
    </row>
    <row r="74" spans="1:15" ht="15" customHeight="1" hidden="1">
      <c r="A74" s="684">
        <f t="shared" si="4"/>
        <v>50</v>
      </c>
      <c r="B74" s="695">
        <f t="shared" si="5"/>
        <v>3</v>
      </c>
      <c r="C74" s="697">
        <f t="shared" si="6"/>
        <v>47</v>
      </c>
      <c r="D74" s="1002"/>
      <c r="E74" s="682"/>
      <c r="F74" s="682"/>
      <c r="G74" s="704"/>
      <c r="H74" s="705"/>
      <c r="I74" s="1149"/>
      <c r="J74" s="867">
        <f t="shared" si="7"/>
        <v>8017</v>
      </c>
      <c r="K74" s="2035"/>
      <c r="L74" s="1969"/>
      <c r="M74" s="1970"/>
      <c r="N74" s="801"/>
      <c r="O74" s="39"/>
    </row>
    <row r="75" spans="1:15" ht="15" customHeight="1" hidden="1">
      <c r="A75" s="684">
        <f t="shared" si="4"/>
        <v>50</v>
      </c>
      <c r="B75" s="695">
        <f t="shared" si="5"/>
        <v>3</v>
      </c>
      <c r="C75" s="697">
        <f t="shared" si="6"/>
        <v>48</v>
      </c>
      <c r="D75" s="1002"/>
      <c r="E75" s="682"/>
      <c r="F75" s="682"/>
      <c r="G75" s="704"/>
      <c r="H75" s="705"/>
      <c r="I75" s="1149"/>
      <c r="J75" s="867">
        <f t="shared" si="7"/>
        <v>8018</v>
      </c>
      <c r="K75" s="2035"/>
      <c r="L75" s="1969"/>
      <c r="M75" s="1970"/>
      <c r="N75" s="801"/>
      <c r="O75" s="39"/>
    </row>
    <row r="76" spans="1:15" ht="15" customHeight="1" hidden="1">
      <c r="A76" s="684">
        <f t="shared" si="4"/>
        <v>50</v>
      </c>
      <c r="B76" s="695">
        <f t="shared" si="5"/>
        <v>3</v>
      </c>
      <c r="C76" s="697">
        <f t="shared" si="6"/>
        <v>49</v>
      </c>
      <c r="D76" s="1002"/>
      <c r="E76" s="682"/>
      <c r="F76" s="682"/>
      <c r="G76" s="704"/>
      <c r="H76" s="705"/>
      <c r="I76" s="1149"/>
      <c r="J76" s="867">
        <f t="shared" si="7"/>
        <v>8019</v>
      </c>
      <c r="K76" s="2035"/>
      <c r="L76" s="1969"/>
      <c r="M76" s="1970"/>
      <c r="N76" s="801"/>
      <c r="O76" s="39"/>
    </row>
    <row r="77" spans="1:15" ht="15" customHeight="1" hidden="1" thickBot="1">
      <c r="A77" s="685">
        <f t="shared" si="4"/>
        <v>50</v>
      </c>
      <c r="B77" s="696">
        <f t="shared" si="5"/>
        <v>3</v>
      </c>
      <c r="C77" s="696">
        <f t="shared" si="6"/>
        <v>50</v>
      </c>
      <c r="D77" s="1003"/>
      <c r="E77" s="639"/>
      <c r="F77" s="639"/>
      <c r="G77" s="650"/>
      <c r="H77" s="642"/>
      <c r="I77" s="1150"/>
      <c r="J77" s="868">
        <f t="shared" si="7"/>
        <v>8020</v>
      </c>
      <c r="K77" s="2072"/>
      <c r="L77" s="2003"/>
      <c r="M77" s="2004"/>
      <c r="N77" s="801"/>
      <c r="O77" s="39"/>
    </row>
    <row r="78" spans="1:15" ht="12.75" customHeight="1" thickBot="1" thickTop="1">
      <c r="A78" s="809"/>
      <c r="B78" s="809"/>
      <c r="C78" s="809"/>
      <c r="D78" s="809"/>
      <c r="E78" s="810"/>
      <c r="F78" s="810"/>
      <c r="G78" s="811"/>
      <c r="H78" s="809"/>
      <c r="I78" s="809"/>
      <c r="J78" s="809"/>
      <c r="K78" s="1081"/>
      <c r="L78" s="1081"/>
      <c r="M78" s="1081"/>
      <c r="N78" s="801"/>
      <c r="O78" s="39"/>
    </row>
    <row r="79" spans="1:15" ht="13.5" customHeight="1" thickTop="1">
      <c r="A79" s="2009">
        <f>A77</f>
        <v>50</v>
      </c>
      <c r="B79" s="2011">
        <f>B77</f>
        <v>3</v>
      </c>
      <c r="C79" s="2011">
        <f>C77+1</f>
        <v>51</v>
      </c>
      <c r="D79" s="1001"/>
      <c r="E79" s="2057" t="str">
        <f>E23</f>
        <v>Kryptomodul HQII</v>
      </c>
      <c r="F79" s="2058"/>
      <c r="G79" s="820" t="s">
        <v>420</v>
      </c>
      <c r="H79" s="897" t="s">
        <v>258</v>
      </c>
      <c r="I79" s="828">
        <v>7</v>
      </c>
      <c r="J79" s="824">
        <f>J77+1</f>
        <v>8021</v>
      </c>
      <c r="K79" s="2034" t="s">
        <v>244</v>
      </c>
      <c r="L79" s="1979"/>
      <c r="M79" s="1980"/>
      <c r="N79" s="2030">
        <f>I79*I80</f>
        <v>30.240000000000002</v>
      </c>
      <c r="O79" s="39"/>
    </row>
    <row r="80" spans="1:15" ht="13.5" customHeight="1">
      <c r="A80" s="2010"/>
      <c r="B80" s="2012"/>
      <c r="C80" s="2012"/>
      <c r="D80" s="1003"/>
      <c r="E80" s="2059"/>
      <c r="F80" s="2060"/>
      <c r="G80" s="821" t="s">
        <v>318</v>
      </c>
      <c r="H80" s="674" t="s">
        <v>410</v>
      </c>
      <c r="I80" s="1166">
        <v>4.32</v>
      </c>
      <c r="J80" s="825">
        <v>8051</v>
      </c>
      <c r="K80" s="2072" t="s">
        <v>194</v>
      </c>
      <c r="L80" s="2003"/>
      <c r="M80" s="2004"/>
      <c r="N80" s="2030"/>
      <c r="O80" s="39"/>
    </row>
    <row r="81" spans="1:15" ht="13.5" customHeight="1">
      <c r="A81" s="2009">
        <f>A79</f>
        <v>50</v>
      </c>
      <c r="B81" s="2011">
        <f>B79</f>
        <v>3</v>
      </c>
      <c r="C81" s="2011">
        <f>C79+1</f>
        <v>52</v>
      </c>
      <c r="D81" s="1001"/>
      <c r="E81" s="2057" t="str">
        <f>E24</f>
        <v>Kryptopočítače IFF – Thales QRTK – 4</v>
      </c>
      <c r="F81" s="2058"/>
      <c r="G81" s="820" t="s">
        <v>420</v>
      </c>
      <c r="H81" s="897" t="s">
        <v>258</v>
      </c>
      <c r="I81" s="830">
        <v>14</v>
      </c>
      <c r="J81" s="824">
        <f aca="true" t="shared" si="8" ref="J81:J138">J79+1</f>
        <v>8022</v>
      </c>
      <c r="K81" s="2034" t="s">
        <v>244</v>
      </c>
      <c r="L81" s="1979"/>
      <c r="M81" s="1980"/>
      <c r="N81" s="2030">
        <f>I81*I82</f>
        <v>239.40000000000003</v>
      </c>
      <c r="O81" s="39"/>
    </row>
    <row r="82" spans="1:15" ht="13.5" customHeight="1">
      <c r="A82" s="2010"/>
      <c r="B82" s="2012"/>
      <c r="C82" s="2012"/>
      <c r="D82" s="1003"/>
      <c r="E82" s="2059"/>
      <c r="F82" s="2060"/>
      <c r="G82" s="821" t="s">
        <v>318</v>
      </c>
      <c r="H82" s="674" t="s">
        <v>410</v>
      </c>
      <c r="I82" s="1167">
        <v>17.1</v>
      </c>
      <c r="J82" s="825">
        <f t="shared" si="8"/>
        <v>8052</v>
      </c>
      <c r="K82" s="2072" t="s">
        <v>194</v>
      </c>
      <c r="L82" s="2003"/>
      <c r="M82" s="2004"/>
      <c r="N82" s="2030"/>
      <c r="O82" s="39"/>
    </row>
    <row r="83" spans="1:15" ht="13.5" customHeight="1">
      <c r="A83" s="2009">
        <f>A81</f>
        <v>50</v>
      </c>
      <c r="B83" s="2011">
        <f>B81</f>
        <v>3</v>
      </c>
      <c r="C83" s="2011">
        <f>C81+1</f>
        <v>53</v>
      </c>
      <c r="D83" s="1001"/>
      <c r="E83" s="2057" t="str">
        <f>E25</f>
        <v>Terminál Link 16 – Collins AN/URC-138V2 </v>
      </c>
      <c r="F83" s="2058"/>
      <c r="G83" s="820" t="s">
        <v>420</v>
      </c>
      <c r="H83" s="897" t="s">
        <v>258</v>
      </c>
      <c r="I83" s="1063">
        <v>7</v>
      </c>
      <c r="J83" s="824">
        <f t="shared" si="8"/>
        <v>8023</v>
      </c>
      <c r="K83" s="2034" t="s">
        <v>244</v>
      </c>
      <c r="L83" s="1979"/>
      <c r="M83" s="1980"/>
      <c r="N83" s="2031">
        <f>I83*I84</f>
        <v>61.11</v>
      </c>
      <c r="O83" s="39"/>
    </row>
    <row r="84" spans="1:15" ht="13.5" customHeight="1">
      <c r="A84" s="2010"/>
      <c r="B84" s="2012"/>
      <c r="C84" s="2012"/>
      <c r="D84" s="1003"/>
      <c r="E84" s="2059"/>
      <c r="F84" s="2060"/>
      <c r="G84" s="821" t="s">
        <v>318</v>
      </c>
      <c r="H84" s="674" t="s">
        <v>410</v>
      </c>
      <c r="I84" s="1167">
        <v>8.73</v>
      </c>
      <c r="J84" s="825">
        <f t="shared" si="8"/>
        <v>8053</v>
      </c>
      <c r="K84" s="2072" t="s">
        <v>194</v>
      </c>
      <c r="L84" s="2003"/>
      <c r="M84" s="2004"/>
      <c r="N84" s="2031"/>
      <c r="O84" s="39"/>
    </row>
    <row r="85" spans="1:15" ht="13.5" customHeight="1">
      <c r="A85" s="2009">
        <f>A83</f>
        <v>50</v>
      </c>
      <c r="B85" s="2011">
        <f>B83</f>
        <v>3</v>
      </c>
      <c r="C85" s="2011">
        <f>C83+1</f>
        <v>54</v>
      </c>
      <c r="D85" s="1001"/>
      <c r="E85" s="2005" t="str">
        <f>E26</f>
        <v>Propojení simulátoru MNT(JAS 39 Gripen) s KTL(L-159) </v>
      </c>
      <c r="F85" s="2006"/>
      <c r="G85" s="820" t="s">
        <v>420</v>
      </c>
      <c r="H85" s="897" t="s">
        <v>258</v>
      </c>
      <c r="I85" s="830">
        <v>1</v>
      </c>
      <c r="J85" s="824">
        <f t="shared" si="8"/>
        <v>8024</v>
      </c>
      <c r="K85" s="2034" t="s">
        <v>244</v>
      </c>
      <c r="L85" s="1979"/>
      <c r="M85" s="1980"/>
      <c r="N85" s="2031">
        <f>I85*I86</f>
        <v>42.4</v>
      </c>
      <c r="O85" s="39"/>
    </row>
    <row r="86" spans="1:15" ht="13.5" customHeight="1">
      <c r="A86" s="2010"/>
      <c r="B86" s="2012"/>
      <c r="C86" s="2012"/>
      <c r="D86" s="1003"/>
      <c r="E86" s="2007"/>
      <c r="F86" s="2008"/>
      <c r="G86" s="821" t="s">
        <v>318</v>
      </c>
      <c r="H86" s="674" t="s">
        <v>410</v>
      </c>
      <c r="I86" s="1669">
        <v>42.4</v>
      </c>
      <c r="J86" s="825">
        <f t="shared" si="8"/>
        <v>8054</v>
      </c>
      <c r="K86" s="2072" t="s">
        <v>194</v>
      </c>
      <c r="L86" s="2003"/>
      <c r="M86" s="2004"/>
      <c r="N86" s="2031"/>
      <c r="O86" s="39"/>
    </row>
    <row r="87" spans="1:15" ht="13.5" customHeight="1">
      <c r="A87" s="2009">
        <f>A85</f>
        <v>50</v>
      </c>
      <c r="B87" s="2011">
        <f>B85</f>
        <v>3</v>
      </c>
      <c r="C87" s="2011">
        <f>C85+1</f>
        <v>55</v>
      </c>
      <c r="D87" s="1001"/>
      <c r="E87" s="2005" t="str">
        <f>E27</f>
        <v>Integrace simulátoru MNT (JAS 39 Gripen) na systém NATO</v>
      </c>
      <c r="F87" s="2006"/>
      <c r="G87" s="820" t="s">
        <v>420</v>
      </c>
      <c r="H87" s="898" t="s">
        <v>258</v>
      </c>
      <c r="I87" s="830">
        <v>1</v>
      </c>
      <c r="J87" s="824">
        <f t="shared" si="8"/>
        <v>8025</v>
      </c>
      <c r="K87" s="2034" t="s">
        <v>244</v>
      </c>
      <c r="L87" s="1979"/>
      <c r="M87" s="1980"/>
      <c r="N87" s="2031">
        <f>I87*I88</f>
        <v>76.14</v>
      </c>
      <c r="O87" s="39"/>
    </row>
    <row r="88" spans="1:15" ht="13.5" thickBot="1">
      <c r="A88" s="2019"/>
      <c r="B88" s="2020"/>
      <c r="C88" s="2020"/>
      <c r="D88" s="1064"/>
      <c r="E88" s="2021"/>
      <c r="F88" s="2022"/>
      <c r="G88" s="1065" t="s">
        <v>318</v>
      </c>
      <c r="H88" s="1153" t="s">
        <v>410</v>
      </c>
      <c r="I88" s="1670">
        <v>76.14</v>
      </c>
      <c r="J88" s="1074">
        <f t="shared" si="8"/>
        <v>8055</v>
      </c>
      <c r="K88" s="2086" t="s">
        <v>194</v>
      </c>
      <c r="L88" s="2087"/>
      <c r="M88" s="2088"/>
      <c r="N88" s="2031"/>
      <c r="O88" s="39"/>
    </row>
    <row r="89" spans="1:15" ht="0.75" customHeight="1">
      <c r="A89" s="2015">
        <f>A87</f>
        <v>50</v>
      </c>
      <c r="B89" s="2016">
        <f>B87</f>
        <v>3</v>
      </c>
      <c r="C89" s="2016">
        <f>C87+1</f>
        <v>56</v>
      </c>
      <c r="D89" s="1004"/>
      <c r="E89" s="2070"/>
      <c r="F89" s="2071"/>
      <c r="G89" s="1061"/>
      <c r="H89" s="1113"/>
      <c r="I89" s="1063"/>
      <c r="J89" s="1073">
        <f t="shared" si="8"/>
        <v>8026</v>
      </c>
      <c r="K89" s="2091"/>
      <c r="L89" s="2092"/>
      <c r="M89" s="2093"/>
      <c r="N89" s="2031">
        <f>I89*I90</f>
        <v>0</v>
      </c>
      <c r="O89" s="39"/>
    </row>
    <row r="90" spans="1:15" ht="12.75" hidden="1">
      <c r="A90" s="2010"/>
      <c r="B90" s="2012"/>
      <c r="C90" s="2012"/>
      <c r="D90" s="1003"/>
      <c r="E90" s="2043"/>
      <c r="F90" s="2044"/>
      <c r="G90" s="821"/>
      <c r="H90" s="822"/>
      <c r="I90" s="829"/>
      <c r="J90" s="825">
        <f t="shared" si="8"/>
        <v>8056</v>
      </c>
      <c r="K90" s="2072"/>
      <c r="L90" s="2003"/>
      <c r="M90" s="2004"/>
      <c r="N90" s="2031"/>
      <c r="O90" s="39"/>
    </row>
    <row r="91" spans="1:15" ht="12.75" hidden="1">
      <c r="A91" s="2009">
        <f>A89</f>
        <v>50</v>
      </c>
      <c r="B91" s="2011">
        <f>B89</f>
        <v>3</v>
      </c>
      <c r="C91" s="2011">
        <f>C89+1</f>
        <v>57</v>
      </c>
      <c r="D91" s="1001"/>
      <c r="E91" s="2041"/>
      <c r="F91" s="2042"/>
      <c r="G91" s="820"/>
      <c r="H91" s="1109"/>
      <c r="I91" s="830"/>
      <c r="J91" s="824">
        <f t="shared" si="8"/>
        <v>8027</v>
      </c>
      <c r="K91" s="2034"/>
      <c r="L91" s="1979"/>
      <c r="M91" s="1980"/>
      <c r="N91" s="2031">
        <f>I91*I92</f>
        <v>0</v>
      </c>
      <c r="O91" s="39"/>
    </row>
    <row r="92" spans="1:15" ht="12.75" hidden="1">
      <c r="A92" s="2010"/>
      <c r="B92" s="2012"/>
      <c r="C92" s="2012"/>
      <c r="D92" s="1003"/>
      <c r="E92" s="2043"/>
      <c r="F92" s="2044"/>
      <c r="G92" s="821"/>
      <c r="H92" s="822"/>
      <c r="I92" s="829"/>
      <c r="J92" s="825">
        <f t="shared" si="8"/>
        <v>8057</v>
      </c>
      <c r="K92" s="2072"/>
      <c r="L92" s="2003"/>
      <c r="M92" s="2004"/>
      <c r="N92" s="2031"/>
      <c r="O92" s="39"/>
    </row>
    <row r="93" spans="1:15" ht="12.75" hidden="1">
      <c r="A93" s="2009">
        <f>A91</f>
        <v>50</v>
      </c>
      <c r="B93" s="2011">
        <f>B91</f>
        <v>3</v>
      </c>
      <c r="C93" s="2011">
        <f>C91+1</f>
        <v>58</v>
      </c>
      <c r="D93" s="1001"/>
      <c r="E93" s="2041"/>
      <c r="F93" s="2042"/>
      <c r="G93" s="820"/>
      <c r="H93" s="1109"/>
      <c r="I93" s="830"/>
      <c r="J93" s="824">
        <f t="shared" si="8"/>
        <v>8028</v>
      </c>
      <c r="K93" s="2034"/>
      <c r="L93" s="1979"/>
      <c r="M93" s="1980"/>
      <c r="N93" s="2031">
        <f>I93*I94</f>
        <v>0</v>
      </c>
      <c r="O93" s="39"/>
    </row>
    <row r="94" spans="1:15" ht="12.75" hidden="1">
      <c r="A94" s="2010"/>
      <c r="B94" s="2012"/>
      <c r="C94" s="2012"/>
      <c r="D94" s="1003"/>
      <c r="E94" s="2043"/>
      <c r="F94" s="2044"/>
      <c r="G94" s="821"/>
      <c r="H94" s="822"/>
      <c r="I94" s="829"/>
      <c r="J94" s="825">
        <f t="shared" si="8"/>
        <v>8058</v>
      </c>
      <c r="K94" s="2072"/>
      <c r="L94" s="2003"/>
      <c r="M94" s="2004"/>
      <c r="N94" s="2031"/>
      <c r="O94" s="39"/>
    </row>
    <row r="95" spans="1:15" ht="12.75" hidden="1">
      <c r="A95" s="2009">
        <f>A93</f>
        <v>50</v>
      </c>
      <c r="B95" s="2011">
        <f>B93</f>
        <v>3</v>
      </c>
      <c r="C95" s="2011">
        <f>C93+1</f>
        <v>59</v>
      </c>
      <c r="D95" s="1001"/>
      <c r="E95" s="2041"/>
      <c r="F95" s="2042"/>
      <c r="G95" s="820"/>
      <c r="H95" s="1109"/>
      <c r="I95" s="830"/>
      <c r="J95" s="824">
        <f t="shared" si="8"/>
        <v>8029</v>
      </c>
      <c r="K95" s="2034"/>
      <c r="L95" s="1979"/>
      <c r="M95" s="1980"/>
      <c r="N95" s="2031">
        <f>I95*I96</f>
        <v>0</v>
      </c>
      <c r="O95" s="39"/>
    </row>
    <row r="96" spans="1:15" ht="12.75" hidden="1">
      <c r="A96" s="2010"/>
      <c r="B96" s="2012"/>
      <c r="C96" s="2012"/>
      <c r="D96" s="1003"/>
      <c r="E96" s="2043"/>
      <c r="F96" s="2044"/>
      <c r="G96" s="821"/>
      <c r="H96" s="822"/>
      <c r="I96" s="829"/>
      <c r="J96" s="825">
        <f t="shared" si="8"/>
        <v>8059</v>
      </c>
      <c r="K96" s="2072"/>
      <c r="L96" s="2003"/>
      <c r="M96" s="2004"/>
      <c r="N96" s="2031"/>
      <c r="O96" s="39"/>
    </row>
    <row r="97" spans="1:15" ht="12.75" hidden="1">
      <c r="A97" s="2009">
        <f>A95</f>
        <v>50</v>
      </c>
      <c r="B97" s="2011">
        <f>B95</f>
        <v>3</v>
      </c>
      <c r="C97" s="2011">
        <f>C95+1</f>
        <v>60</v>
      </c>
      <c r="D97" s="1001"/>
      <c r="E97" s="2041"/>
      <c r="F97" s="2042"/>
      <c r="G97" s="820"/>
      <c r="H97" s="1109"/>
      <c r="I97" s="830"/>
      <c r="J97" s="824">
        <f t="shared" si="8"/>
        <v>8030</v>
      </c>
      <c r="K97" s="2034"/>
      <c r="L97" s="1979"/>
      <c r="M97" s="1980"/>
      <c r="N97" s="2031">
        <f>I97*I98</f>
        <v>0</v>
      </c>
      <c r="O97" s="39"/>
    </row>
    <row r="98" spans="1:15" ht="12.75" hidden="1">
      <c r="A98" s="2010"/>
      <c r="B98" s="2012"/>
      <c r="C98" s="2012"/>
      <c r="D98" s="1003"/>
      <c r="E98" s="2043"/>
      <c r="F98" s="2044"/>
      <c r="G98" s="821"/>
      <c r="H98" s="822"/>
      <c r="I98" s="829"/>
      <c r="J98" s="825">
        <f t="shared" si="8"/>
        <v>8060</v>
      </c>
      <c r="K98" s="2072"/>
      <c r="L98" s="2003"/>
      <c r="M98" s="2004"/>
      <c r="N98" s="2031"/>
      <c r="O98" s="39"/>
    </row>
    <row r="99" spans="1:15" ht="13.5" customHeight="1">
      <c r="A99" s="2009">
        <f>A97</f>
        <v>50</v>
      </c>
      <c r="B99" s="2011">
        <f>B97</f>
        <v>3</v>
      </c>
      <c r="C99" s="2011">
        <f>C97+1</f>
        <v>61</v>
      </c>
      <c r="D99" s="1001"/>
      <c r="E99" s="2005" t="str">
        <f>E33</f>
        <v>Munice do palubního kanónu – DM 21 High Explosive (ostrá)</v>
      </c>
      <c r="F99" s="2006"/>
      <c r="G99" s="820" t="s">
        <v>420</v>
      </c>
      <c r="H99" s="898" t="s">
        <v>258</v>
      </c>
      <c r="I99" s="830">
        <v>3000</v>
      </c>
      <c r="J99" s="824">
        <f t="shared" si="8"/>
        <v>8031</v>
      </c>
      <c r="K99" s="2034" t="s">
        <v>244</v>
      </c>
      <c r="L99" s="1979"/>
      <c r="M99" s="1980"/>
      <c r="N99" s="2031">
        <f>I99*I100/1000</f>
        <v>2.688</v>
      </c>
      <c r="O99" s="39"/>
    </row>
    <row r="100" spans="1:15" ht="13.5" customHeight="1">
      <c r="A100" s="2010"/>
      <c r="B100" s="2012"/>
      <c r="C100" s="2012"/>
      <c r="D100" s="1003"/>
      <c r="E100" s="2007"/>
      <c r="F100" s="2008"/>
      <c r="G100" s="821" t="s">
        <v>318</v>
      </c>
      <c r="H100" s="674" t="s">
        <v>262</v>
      </c>
      <c r="I100" s="1653">
        <v>0.896</v>
      </c>
      <c r="J100" s="825">
        <f t="shared" si="8"/>
        <v>8061</v>
      </c>
      <c r="K100" s="2072" t="s">
        <v>194</v>
      </c>
      <c r="L100" s="2003"/>
      <c r="M100" s="2004"/>
      <c r="N100" s="2031"/>
      <c r="O100" s="39"/>
    </row>
    <row r="101" spans="1:15" ht="13.5" customHeight="1">
      <c r="A101" s="2009">
        <f>A99</f>
        <v>50</v>
      </c>
      <c r="B101" s="2011">
        <f>B99</f>
        <v>3</v>
      </c>
      <c r="C101" s="2011">
        <f>C99+1</f>
        <v>62</v>
      </c>
      <c r="D101" s="1001"/>
      <c r="E101" s="2005" t="str">
        <f>E34</f>
        <v>Munice do palubního kanónu – DM 28 Target Practice (cvičná)</v>
      </c>
      <c r="F101" s="2006"/>
      <c r="G101" s="820" t="s">
        <v>420</v>
      </c>
      <c r="H101" s="898" t="s">
        <v>258</v>
      </c>
      <c r="I101" s="1063">
        <v>8000</v>
      </c>
      <c r="J101" s="824">
        <f t="shared" si="8"/>
        <v>8032</v>
      </c>
      <c r="K101" s="2034" t="s">
        <v>244</v>
      </c>
      <c r="L101" s="1979"/>
      <c r="M101" s="1980"/>
      <c r="N101" s="2031">
        <f>I101*I102/1000</f>
        <v>2.064</v>
      </c>
      <c r="O101" s="39"/>
    </row>
    <row r="102" spans="1:15" ht="13.5" customHeight="1">
      <c r="A102" s="2010"/>
      <c r="B102" s="2012"/>
      <c r="C102" s="2012"/>
      <c r="D102" s="1003"/>
      <c r="E102" s="2007"/>
      <c r="F102" s="2008"/>
      <c r="G102" s="821" t="s">
        <v>318</v>
      </c>
      <c r="H102" s="674" t="s">
        <v>262</v>
      </c>
      <c r="I102" s="1653">
        <v>0.258</v>
      </c>
      <c r="J102" s="825">
        <f t="shared" si="8"/>
        <v>8062</v>
      </c>
      <c r="K102" s="2072" t="s">
        <v>194</v>
      </c>
      <c r="L102" s="2003"/>
      <c r="M102" s="2004"/>
      <c r="N102" s="2031"/>
      <c r="O102" s="39"/>
    </row>
    <row r="103" spans="1:15" ht="13.5" customHeight="1">
      <c r="A103" s="2009">
        <f>A101</f>
        <v>50</v>
      </c>
      <c r="B103" s="2011">
        <f>B101</f>
        <v>3</v>
      </c>
      <c r="C103" s="2011">
        <f>C101+1</f>
        <v>63</v>
      </c>
      <c r="D103" s="1001"/>
      <c r="E103" s="2005" t="str">
        <f>E35</f>
        <v>Munice výmetnic klamných cílů – infračervené FLARE PW 18</v>
      </c>
      <c r="F103" s="2006"/>
      <c r="G103" s="820" t="s">
        <v>420</v>
      </c>
      <c r="H103" s="898" t="s">
        <v>258</v>
      </c>
      <c r="I103" s="830">
        <v>3500</v>
      </c>
      <c r="J103" s="824">
        <f t="shared" si="8"/>
        <v>8033</v>
      </c>
      <c r="K103" s="2034" t="s">
        <v>244</v>
      </c>
      <c r="L103" s="1979"/>
      <c r="M103" s="1980"/>
      <c r="N103" s="2031">
        <f>I103*I104/1000</f>
        <v>5.005</v>
      </c>
      <c r="O103" s="39"/>
    </row>
    <row r="104" spans="1:15" ht="13.5" customHeight="1">
      <c r="A104" s="2010"/>
      <c r="B104" s="2012"/>
      <c r="C104" s="2012"/>
      <c r="D104" s="1003"/>
      <c r="E104" s="2007"/>
      <c r="F104" s="2008"/>
      <c r="G104" s="821" t="s">
        <v>318</v>
      </c>
      <c r="H104" s="674" t="s">
        <v>262</v>
      </c>
      <c r="I104" s="1167">
        <v>1.43</v>
      </c>
      <c r="J104" s="825">
        <f t="shared" si="8"/>
        <v>8063</v>
      </c>
      <c r="K104" s="2072" t="s">
        <v>194</v>
      </c>
      <c r="L104" s="2003"/>
      <c r="M104" s="2004"/>
      <c r="N104" s="2031"/>
      <c r="O104" s="39"/>
    </row>
    <row r="105" spans="1:15" ht="13.5" customHeight="1">
      <c r="A105" s="2009">
        <f>A103</f>
        <v>50</v>
      </c>
      <c r="B105" s="2011">
        <f>B103</f>
        <v>3</v>
      </c>
      <c r="C105" s="2011">
        <f>C103+1</f>
        <v>64</v>
      </c>
      <c r="D105" s="1001"/>
      <c r="E105" s="2005" t="str">
        <f>E36</f>
        <v>Munice výmetnic klamných cílů – radiolokační CHAFF</v>
      </c>
      <c r="F105" s="2006"/>
      <c r="G105" s="820" t="s">
        <v>420</v>
      </c>
      <c r="H105" s="898" t="s">
        <v>258</v>
      </c>
      <c r="I105" s="830">
        <v>1000</v>
      </c>
      <c r="J105" s="824">
        <f t="shared" si="8"/>
        <v>8034</v>
      </c>
      <c r="K105" s="2034" t="s">
        <v>244</v>
      </c>
      <c r="L105" s="1979"/>
      <c r="M105" s="1980"/>
      <c r="N105" s="2031">
        <f>I105*I106/1000</f>
        <v>2</v>
      </c>
      <c r="O105" s="39"/>
    </row>
    <row r="106" spans="1:15" ht="12.75" customHeight="1" thickBot="1">
      <c r="A106" s="2019"/>
      <c r="B106" s="2020"/>
      <c r="C106" s="2020"/>
      <c r="D106" s="1064"/>
      <c r="E106" s="2021"/>
      <c r="F106" s="2022"/>
      <c r="G106" s="1065" t="s">
        <v>318</v>
      </c>
      <c r="H106" s="1153" t="s">
        <v>262</v>
      </c>
      <c r="I106" s="1168">
        <v>2</v>
      </c>
      <c r="J106" s="1074">
        <f t="shared" si="8"/>
        <v>8064</v>
      </c>
      <c r="K106" s="2086" t="s">
        <v>194</v>
      </c>
      <c r="L106" s="2087"/>
      <c r="M106" s="2088"/>
      <c r="N106" s="2031"/>
      <c r="O106" s="39"/>
    </row>
    <row r="107" spans="1:15" ht="12.75">
      <c r="A107" s="2015">
        <f>A105</f>
        <v>50</v>
      </c>
      <c r="B107" s="2016">
        <f>B105</f>
        <v>3</v>
      </c>
      <c r="C107" s="2016">
        <f>C105+1</f>
        <v>65</v>
      </c>
      <c r="D107" s="1004"/>
      <c r="E107" s="2068" t="s">
        <v>455</v>
      </c>
      <c r="F107" s="2069"/>
      <c r="G107" s="1656" t="s">
        <v>420</v>
      </c>
      <c r="H107" s="1657" t="s">
        <v>258</v>
      </c>
      <c r="I107" s="1644">
        <v>100</v>
      </c>
      <c r="J107" s="1662">
        <f t="shared" si="8"/>
        <v>8035</v>
      </c>
      <c r="K107" s="2036" t="s">
        <v>244</v>
      </c>
      <c r="L107" s="2037"/>
      <c r="M107" s="2038"/>
      <c r="N107" s="2031">
        <f>I107*I108</f>
        <v>0</v>
      </c>
      <c r="O107" s="39"/>
    </row>
    <row r="108" spans="1:15" ht="12.75">
      <c r="A108" s="2010"/>
      <c r="B108" s="2012"/>
      <c r="C108" s="2012"/>
      <c r="D108" s="1003"/>
      <c r="E108" s="2047"/>
      <c r="F108" s="2048"/>
      <c r="G108" s="1658" t="s">
        <v>318</v>
      </c>
      <c r="H108" s="1659" t="s">
        <v>410</v>
      </c>
      <c r="I108" s="1653">
        <v>0</v>
      </c>
      <c r="J108" s="1660">
        <f t="shared" si="8"/>
        <v>8065</v>
      </c>
      <c r="K108" s="2065" t="s">
        <v>194</v>
      </c>
      <c r="L108" s="2066"/>
      <c r="M108" s="2067"/>
      <c r="N108" s="2031"/>
      <c r="O108" s="39"/>
    </row>
    <row r="109" spans="1:15" ht="12.75">
      <c r="A109" s="2009">
        <f>A107</f>
        <v>50</v>
      </c>
      <c r="B109" s="2011">
        <f>B107</f>
        <v>3</v>
      </c>
      <c r="C109" s="2011">
        <f>C107+1</f>
        <v>66</v>
      </c>
      <c r="D109" s="1001"/>
      <c r="E109" s="2068" t="s">
        <v>467</v>
      </c>
      <c r="F109" s="2069"/>
      <c r="G109" s="1656" t="s">
        <v>420</v>
      </c>
      <c r="H109" s="1657" t="s">
        <v>258</v>
      </c>
      <c r="I109" s="1654">
        <v>24</v>
      </c>
      <c r="J109" s="1661">
        <f t="shared" si="8"/>
        <v>8036</v>
      </c>
      <c r="K109" s="2036" t="s">
        <v>244</v>
      </c>
      <c r="L109" s="2037"/>
      <c r="M109" s="2038"/>
      <c r="N109" s="2031">
        <f>I109*I110</f>
        <v>487.15199999999993</v>
      </c>
      <c r="O109" s="39"/>
    </row>
    <row r="110" spans="1:15" ht="12.75">
      <c r="A110" s="2010"/>
      <c r="B110" s="2012"/>
      <c r="C110" s="2012"/>
      <c r="D110" s="1003"/>
      <c r="E110" s="2047"/>
      <c r="F110" s="2048"/>
      <c r="G110" s="1658" t="s">
        <v>318</v>
      </c>
      <c r="H110" s="1659" t="s">
        <v>410</v>
      </c>
      <c r="I110" s="1655">
        <v>20.298</v>
      </c>
      <c r="J110" s="1660">
        <f t="shared" si="8"/>
        <v>8066</v>
      </c>
      <c r="K110" s="2065" t="s">
        <v>194</v>
      </c>
      <c r="L110" s="2066"/>
      <c r="M110" s="2067"/>
      <c r="N110" s="2031"/>
      <c r="O110" s="39"/>
    </row>
    <row r="111" spans="1:15" ht="12.75">
      <c r="A111" s="2009">
        <f>A109</f>
        <v>50</v>
      </c>
      <c r="B111" s="2011">
        <f>B109</f>
        <v>3</v>
      </c>
      <c r="C111" s="2011">
        <f>C109+1</f>
        <v>67</v>
      </c>
      <c r="D111" s="1001"/>
      <c r="E111" s="2045" t="s">
        <v>468</v>
      </c>
      <c r="F111" s="2046"/>
      <c r="G111" s="1656" t="s">
        <v>420</v>
      </c>
      <c r="H111" s="1657" t="s">
        <v>258</v>
      </c>
      <c r="I111" s="1654">
        <v>2</v>
      </c>
      <c r="J111" s="1661">
        <f t="shared" si="8"/>
        <v>8037</v>
      </c>
      <c r="K111" s="2036" t="s">
        <v>244</v>
      </c>
      <c r="L111" s="2037"/>
      <c r="M111" s="2038"/>
      <c r="N111" s="2031">
        <f>I111*I112</f>
        <v>1.342</v>
      </c>
      <c r="O111" s="39"/>
    </row>
    <row r="112" spans="1:15" ht="12.75">
      <c r="A112" s="2010"/>
      <c r="B112" s="2012"/>
      <c r="C112" s="2012"/>
      <c r="D112" s="1003"/>
      <c r="E112" s="2047"/>
      <c r="F112" s="2048"/>
      <c r="G112" s="1658" t="s">
        <v>318</v>
      </c>
      <c r="H112" s="1659" t="s">
        <v>410</v>
      </c>
      <c r="I112" s="1655">
        <v>0.671</v>
      </c>
      <c r="J112" s="1660">
        <f t="shared" si="8"/>
        <v>8067</v>
      </c>
      <c r="K112" s="2065" t="s">
        <v>194</v>
      </c>
      <c r="L112" s="2066"/>
      <c r="M112" s="2067"/>
      <c r="N112" s="2031"/>
      <c r="O112" s="39"/>
    </row>
    <row r="113" spans="1:15" ht="12.75">
      <c r="A113" s="2009">
        <f>A111</f>
        <v>50</v>
      </c>
      <c r="B113" s="2011">
        <f>B111</f>
        <v>3</v>
      </c>
      <c r="C113" s="2011">
        <f>C111+1</f>
        <v>68</v>
      </c>
      <c r="D113" s="1001"/>
      <c r="E113" s="2045" t="s">
        <v>470</v>
      </c>
      <c r="F113" s="2046"/>
      <c r="G113" s="1656" t="s">
        <v>420</v>
      </c>
      <c r="H113" s="1657" t="s">
        <v>258</v>
      </c>
      <c r="I113" s="1654">
        <v>7</v>
      </c>
      <c r="J113" s="1661">
        <f t="shared" si="8"/>
        <v>8038</v>
      </c>
      <c r="K113" s="2036" t="s">
        <v>244</v>
      </c>
      <c r="L113" s="2037"/>
      <c r="M113" s="2038"/>
      <c r="N113" s="2031">
        <f>I113*I114</f>
        <v>0.7147</v>
      </c>
      <c r="O113" s="39"/>
    </row>
    <row r="114" spans="1:15" ht="12.75">
      <c r="A114" s="2010"/>
      <c r="B114" s="2012"/>
      <c r="C114" s="2012"/>
      <c r="D114" s="1003"/>
      <c r="E114" s="2047"/>
      <c r="F114" s="2048"/>
      <c r="G114" s="1658" t="s">
        <v>318</v>
      </c>
      <c r="H114" s="1659" t="s">
        <v>410</v>
      </c>
      <c r="I114" s="1655">
        <v>0.1021</v>
      </c>
      <c r="J114" s="1660">
        <f t="shared" si="8"/>
        <v>8068</v>
      </c>
      <c r="K114" s="2065" t="s">
        <v>194</v>
      </c>
      <c r="L114" s="2066"/>
      <c r="M114" s="2067"/>
      <c r="N114" s="2031"/>
      <c r="O114" s="39"/>
    </row>
    <row r="115" spans="1:15" ht="12.75">
      <c r="A115" s="2009">
        <f>A113</f>
        <v>50</v>
      </c>
      <c r="B115" s="2011">
        <f>B113</f>
        <v>3</v>
      </c>
      <c r="C115" s="2011">
        <f>C113+1</f>
        <v>69</v>
      </c>
      <c r="D115" s="1001"/>
      <c r="E115" s="2045" t="s">
        <v>456</v>
      </c>
      <c r="F115" s="2046"/>
      <c r="G115" s="1656" t="s">
        <v>420</v>
      </c>
      <c r="H115" s="1657" t="s">
        <v>258</v>
      </c>
      <c r="I115" s="1654">
        <v>6</v>
      </c>
      <c r="J115" s="1661">
        <f t="shared" si="8"/>
        <v>8039</v>
      </c>
      <c r="K115" s="2036" t="s">
        <v>244</v>
      </c>
      <c r="L115" s="2037"/>
      <c r="M115" s="2038"/>
      <c r="N115" s="2031">
        <f>I115*I116</f>
        <v>7.284</v>
      </c>
      <c r="O115" s="39"/>
    </row>
    <row r="116" spans="1:15" ht="12.75">
      <c r="A116" s="2010"/>
      <c r="B116" s="2012"/>
      <c r="C116" s="2012"/>
      <c r="D116" s="1003"/>
      <c r="E116" s="2047"/>
      <c r="F116" s="2048"/>
      <c r="G116" s="1658" t="s">
        <v>318</v>
      </c>
      <c r="H116" s="1659" t="s">
        <v>410</v>
      </c>
      <c r="I116" s="1655">
        <v>1.214</v>
      </c>
      <c r="J116" s="1660">
        <f t="shared" si="8"/>
        <v>8069</v>
      </c>
      <c r="K116" s="2065" t="s">
        <v>194</v>
      </c>
      <c r="L116" s="2066"/>
      <c r="M116" s="2067"/>
      <c r="N116" s="2031"/>
      <c r="O116" s="39"/>
    </row>
    <row r="117" spans="1:15" ht="12.75">
      <c r="A117" s="2009">
        <f>A115</f>
        <v>50</v>
      </c>
      <c r="B117" s="2011">
        <f>B115</f>
        <v>3</v>
      </c>
      <c r="C117" s="2011">
        <f>C115+1</f>
        <v>70</v>
      </c>
      <c r="D117" s="1001"/>
      <c r="E117" s="2045" t="s">
        <v>457</v>
      </c>
      <c r="F117" s="2046"/>
      <c r="G117" s="1656" t="s">
        <v>420</v>
      </c>
      <c r="H117" s="1657" t="s">
        <v>258</v>
      </c>
      <c r="I117" s="1654">
        <v>28</v>
      </c>
      <c r="J117" s="1661">
        <f t="shared" si="8"/>
        <v>8040</v>
      </c>
      <c r="K117" s="2036" t="s">
        <v>244</v>
      </c>
      <c r="L117" s="2037"/>
      <c r="M117" s="2038"/>
      <c r="N117" s="2031">
        <f>I117*I118</f>
        <v>33.208</v>
      </c>
      <c r="O117" s="39"/>
    </row>
    <row r="118" spans="1:15" ht="12.75">
      <c r="A118" s="2010"/>
      <c r="B118" s="2012"/>
      <c r="C118" s="2012"/>
      <c r="D118" s="1003"/>
      <c r="E118" s="2047"/>
      <c r="F118" s="2048"/>
      <c r="G118" s="1658" t="s">
        <v>318</v>
      </c>
      <c r="H118" s="1659" t="s">
        <v>410</v>
      </c>
      <c r="I118" s="1655">
        <v>1.186</v>
      </c>
      <c r="J118" s="1660">
        <f t="shared" si="8"/>
        <v>8070</v>
      </c>
      <c r="K118" s="2065" t="s">
        <v>194</v>
      </c>
      <c r="L118" s="2066"/>
      <c r="M118" s="2067"/>
      <c r="N118" s="2031"/>
      <c r="O118" s="39"/>
    </row>
    <row r="119" spans="1:15" ht="13.5" customHeight="1">
      <c r="A119" s="2053">
        <f>A117</f>
        <v>50</v>
      </c>
      <c r="B119" s="2055">
        <f>B117</f>
        <v>3</v>
      </c>
      <c r="C119" s="2055">
        <f>C117+1</f>
        <v>71</v>
      </c>
      <c r="D119" s="1001"/>
      <c r="E119" s="2057" t="s">
        <v>431</v>
      </c>
      <c r="F119" s="2058"/>
      <c r="G119" s="820" t="s">
        <v>432</v>
      </c>
      <c r="H119" s="1169" t="s">
        <v>440</v>
      </c>
      <c r="I119" s="830"/>
      <c r="J119" s="1664">
        <f t="shared" si="8"/>
        <v>8041</v>
      </c>
      <c r="K119" s="2061" t="s">
        <v>244</v>
      </c>
      <c r="L119" s="2062"/>
      <c r="M119" s="2063"/>
      <c r="N119" s="2031">
        <f>I119*I120/1000</f>
        <v>0</v>
      </c>
      <c r="O119" s="39"/>
    </row>
    <row r="120" spans="1:15" ht="13.5" customHeight="1">
      <c r="A120" s="2054"/>
      <c r="B120" s="2056"/>
      <c r="C120" s="2056"/>
      <c r="D120" s="1003"/>
      <c r="E120" s="2059"/>
      <c r="F120" s="2060"/>
      <c r="G120" s="821" t="s">
        <v>318</v>
      </c>
      <c r="H120" s="1107" t="s">
        <v>442</v>
      </c>
      <c r="I120" s="1167"/>
      <c r="J120" s="1665">
        <f t="shared" si="8"/>
        <v>8071</v>
      </c>
      <c r="K120" s="2064" t="s">
        <v>194</v>
      </c>
      <c r="L120" s="2001"/>
      <c r="M120" s="2002"/>
      <c r="N120" s="2031"/>
      <c r="O120" s="39"/>
    </row>
    <row r="121" spans="1:15" ht="13.5" customHeight="1">
      <c r="A121" s="2053">
        <f>A119</f>
        <v>50</v>
      </c>
      <c r="B121" s="2055">
        <f>B119</f>
        <v>3</v>
      </c>
      <c r="C121" s="2055">
        <f>C119+1</f>
        <v>72</v>
      </c>
      <c r="D121" s="1001"/>
      <c r="E121" s="2057" t="s">
        <v>433</v>
      </c>
      <c r="F121" s="2058"/>
      <c r="G121" s="820" t="s">
        <v>435</v>
      </c>
      <c r="H121" s="1169" t="s">
        <v>440</v>
      </c>
      <c r="I121" s="830"/>
      <c r="J121" s="1664">
        <f t="shared" si="8"/>
        <v>8042</v>
      </c>
      <c r="K121" s="2061" t="s">
        <v>244</v>
      </c>
      <c r="L121" s="2062"/>
      <c r="M121" s="2063"/>
      <c r="N121" s="2031">
        <f>I121*I122/1000</f>
        <v>0</v>
      </c>
      <c r="O121" s="39"/>
    </row>
    <row r="122" spans="1:15" ht="13.5" customHeight="1">
      <c r="A122" s="2054"/>
      <c r="B122" s="2056"/>
      <c r="C122" s="2056"/>
      <c r="D122" s="1003"/>
      <c r="E122" s="2059"/>
      <c r="F122" s="2060"/>
      <c r="G122" s="821" t="s">
        <v>318</v>
      </c>
      <c r="H122" s="1107" t="s">
        <v>442</v>
      </c>
      <c r="I122" s="1167"/>
      <c r="J122" s="1665">
        <f t="shared" si="8"/>
        <v>8072</v>
      </c>
      <c r="K122" s="2064" t="s">
        <v>194</v>
      </c>
      <c r="L122" s="2001"/>
      <c r="M122" s="2002"/>
      <c r="N122" s="2031"/>
      <c r="O122" s="39"/>
    </row>
    <row r="123" spans="1:15" ht="13.5" customHeight="1">
      <c r="A123" s="2009">
        <f>A121</f>
        <v>50</v>
      </c>
      <c r="B123" s="2011">
        <f>B121</f>
        <v>3</v>
      </c>
      <c r="C123" s="2011">
        <f>C121+1</f>
        <v>73</v>
      </c>
      <c r="D123" s="1001"/>
      <c r="E123" s="2057" t="s">
        <v>434</v>
      </c>
      <c r="F123" s="2058"/>
      <c r="G123" s="820" t="s">
        <v>435</v>
      </c>
      <c r="H123" s="1671" t="s">
        <v>458</v>
      </c>
      <c r="I123" s="1654">
        <v>12</v>
      </c>
      <c r="J123" s="824">
        <f t="shared" si="8"/>
        <v>8043</v>
      </c>
      <c r="K123" s="2034" t="s">
        <v>244</v>
      </c>
      <c r="L123" s="1979"/>
      <c r="M123" s="1980"/>
      <c r="N123" s="2031">
        <f>I123*I124/1000</f>
        <v>0.010176000000000001</v>
      </c>
      <c r="O123" s="39"/>
    </row>
    <row r="124" spans="1:15" ht="13.5" customHeight="1">
      <c r="A124" s="2010"/>
      <c r="B124" s="2012"/>
      <c r="C124" s="2012"/>
      <c r="D124" s="1003"/>
      <c r="E124" s="2059"/>
      <c r="F124" s="2060"/>
      <c r="G124" s="821" t="s">
        <v>318</v>
      </c>
      <c r="H124" s="1650" t="s">
        <v>474</v>
      </c>
      <c r="I124" s="1655">
        <v>0.848</v>
      </c>
      <c r="J124" s="825">
        <f t="shared" si="8"/>
        <v>8073</v>
      </c>
      <c r="K124" s="2072" t="s">
        <v>194</v>
      </c>
      <c r="L124" s="2003"/>
      <c r="M124" s="2004"/>
      <c r="N124" s="2031"/>
      <c r="O124" s="39"/>
    </row>
    <row r="125" spans="1:15" ht="13.5" customHeight="1">
      <c r="A125" s="2009">
        <f>A123</f>
        <v>50</v>
      </c>
      <c r="B125" s="2011">
        <f>B123</f>
        <v>3</v>
      </c>
      <c r="C125" s="2011">
        <f>C123+1</f>
        <v>74</v>
      </c>
      <c r="D125" s="1001"/>
      <c r="E125" s="2057" t="s">
        <v>473</v>
      </c>
      <c r="F125" s="2058"/>
      <c r="G125" s="820" t="s">
        <v>435</v>
      </c>
      <c r="H125" s="1671" t="s">
        <v>458</v>
      </c>
      <c r="I125" s="1654">
        <v>1</v>
      </c>
      <c r="J125" s="824">
        <f t="shared" si="8"/>
        <v>8044</v>
      </c>
      <c r="K125" s="2034" t="s">
        <v>244</v>
      </c>
      <c r="L125" s="1979"/>
      <c r="M125" s="1980"/>
      <c r="N125" s="2031">
        <f>I125*I126/1000</f>
        <v>0.001997</v>
      </c>
      <c r="O125" s="39"/>
    </row>
    <row r="126" spans="1:15" ht="13.5" customHeight="1">
      <c r="A126" s="2010"/>
      <c r="B126" s="2012"/>
      <c r="C126" s="2012"/>
      <c r="D126" s="1003"/>
      <c r="E126" s="2059"/>
      <c r="F126" s="2060"/>
      <c r="G126" s="821" t="s">
        <v>318</v>
      </c>
      <c r="H126" s="1650" t="s">
        <v>474</v>
      </c>
      <c r="I126" s="1655">
        <v>1.997</v>
      </c>
      <c r="J126" s="825">
        <f t="shared" si="8"/>
        <v>8074</v>
      </c>
      <c r="K126" s="2072" t="s">
        <v>194</v>
      </c>
      <c r="L126" s="2003"/>
      <c r="M126" s="2004"/>
      <c r="N126" s="2031"/>
      <c r="O126" s="39"/>
    </row>
    <row r="127" spans="1:15" ht="13.5" customHeight="1">
      <c r="A127" s="2009">
        <f>A125</f>
        <v>50</v>
      </c>
      <c r="B127" s="2011">
        <f>B125</f>
        <v>3</v>
      </c>
      <c r="C127" s="2011">
        <f>C125+1</f>
        <v>75</v>
      </c>
      <c r="D127" s="1001"/>
      <c r="E127" s="2057" t="s">
        <v>436</v>
      </c>
      <c r="F127" s="2058"/>
      <c r="G127" s="820" t="s">
        <v>435</v>
      </c>
      <c r="H127" s="1671" t="s">
        <v>458</v>
      </c>
      <c r="I127" s="1654">
        <v>1</v>
      </c>
      <c r="J127" s="824">
        <f t="shared" si="8"/>
        <v>8045</v>
      </c>
      <c r="K127" s="2034" t="s">
        <v>244</v>
      </c>
      <c r="L127" s="1979"/>
      <c r="M127" s="1980"/>
      <c r="N127" s="2031">
        <f>I127*I128/1000</f>
        <v>0.00941</v>
      </c>
      <c r="O127" s="39"/>
    </row>
    <row r="128" spans="1:15" ht="13.5" customHeight="1">
      <c r="A128" s="2010"/>
      <c r="B128" s="2012"/>
      <c r="C128" s="2012"/>
      <c r="D128" s="1003"/>
      <c r="E128" s="2059"/>
      <c r="F128" s="2060"/>
      <c r="G128" s="821" t="s">
        <v>318</v>
      </c>
      <c r="H128" s="1650" t="s">
        <v>474</v>
      </c>
      <c r="I128" s="1655">
        <v>9.41</v>
      </c>
      <c r="J128" s="825">
        <f t="shared" si="8"/>
        <v>8075</v>
      </c>
      <c r="K128" s="2072" t="s">
        <v>194</v>
      </c>
      <c r="L128" s="2003"/>
      <c r="M128" s="2004"/>
      <c r="N128" s="2031"/>
      <c r="O128" s="39"/>
    </row>
    <row r="129" spans="1:15" s="1667" customFormat="1" ht="13.5" customHeight="1">
      <c r="A129" s="2053">
        <f>A127</f>
        <v>50</v>
      </c>
      <c r="B129" s="2055">
        <f>B127</f>
        <v>3</v>
      </c>
      <c r="C129" s="2055">
        <f>C127+1</f>
        <v>76</v>
      </c>
      <c r="D129" s="1001"/>
      <c r="E129" s="2057" t="s">
        <v>437</v>
      </c>
      <c r="F129" s="2058"/>
      <c r="G129" s="820" t="s">
        <v>438</v>
      </c>
      <c r="H129" s="1169" t="s">
        <v>441</v>
      </c>
      <c r="I129" s="830"/>
      <c r="J129" s="1664">
        <f t="shared" si="8"/>
        <v>8046</v>
      </c>
      <c r="K129" s="2061" t="s">
        <v>244</v>
      </c>
      <c r="L129" s="2062"/>
      <c r="M129" s="2063"/>
      <c r="N129" s="2039">
        <f>I129*I130/1000</f>
        <v>0</v>
      </c>
      <c r="O129" s="1666"/>
    </row>
    <row r="130" spans="1:15" s="1667" customFormat="1" ht="13.5" customHeight="1">
      <c r="A130" s="2054"/>
      <c r="B130" s="2056"/>
      <c r="C130" s="2056"/>
      <c r="D130" s="1003"/>
      <c r="E130" s="2059"/>
      <c r="F130" s="2060"/>
      <c r="G130" s="821" t="s">
        <v>318</v>
      </c>
      <c r="H130" s="1107" t="s">
        <v>443</v>
      </c>
      <c r="I130" s="1167"/>
      <c r="J130" s="1665">
        <f t="shared" si="8"/>
        <v>8076</v>
      </c>
      <c r="K130" s="2064" t="s">
        <v>194</v>
      </c>
      <c r="L130" s="2001"/>
      <c r="M130" s="2002"/>
      <c r="N130" s="2039"/>
      <c r="O130" s="1666"/>
    </row>
    <row r="131" spans="1:15" ht="12.75">
      <c r="A131" s="2009">
        <f>A129</f>
        <v>50</v>
      </c>
      <c r="B131" s="2011">
        <f>B129</f>
        <v>3</v>
      </c>
      <c r="C131" s="2011">
        <f>C129+1</f>
        <v>77</v>
      </c>
      <c r="D131" s="1001"/>
      <c r="E131" s="2049" t="s">
        <v>459</v>
      </c>
      <c r="F131" s="2050"/>
      <c r="G131" s="1656" t="s">
        <v>435</v>
      </c>
      <c r="H131" s="1657" t="s">
        <v>461</v>
      </c>
      <c r="I131" s="1644">
        <v>42</v>
      </c>
      <c r="J131" s="1661">
        <f t="shared" si="8"/>
        <v>8047</v>
      </c>
      <c r="K131" s="2036" t="s">
        <v>244</v>
      </c>
      <c r="L131" s="2037"/>
      <c r="M131" s="2038"/>
      <c r="N131" s="2040">
        <f>I131*I132</f>
        <v>16.38</v>
      </c>
      <c r="O131" s="39"/>
    </row>
    <row r="132" spans="1:15" ht="12.75">
      <c r="A132" s="2010"/>
      <c r="B132" s="2012"/>
      <c r="C132" s="2012"/>
      <c r="D132" s="1003"/>
      <c r="E132" s="2051"/>
      <c r="F132" s="2052"/>
      <c r="G132" s="1658" t="s">
        <v>318</v>
      </c>
      <c r="H132" s="1659" t="s">
        <v>465</v>
      </c>
      <c r="I132" s="1655">
        <v>0.39</v>
      </c>
      <c r="J132" s="1660">
        <f t="shared" si="8"/>
        <v>8077</v>
      </c>
      <c r="K132" s="2065" t="s">
        <v>194</v>
      </c>
      <c r="L132" s="2066"/>
      <c r="M132" s="2067"/>
      <c r="N132" s="2040"/>
      <c r="O132" s="39"/>
    </row>
    <row r="133" spans="1:15" ht="12.75">
      <c r="A133" s="2009">
        <f>A131</f>
        <v>50</v>
      </c>
      <c r="B133" s="2011">
        <f>B131</f>
        <v>3</v>
      </c>
      <c r="C133" s="2011">
        <f>C131+1</f>
        <v>78</v>
      </c>
      <c r="D133" s="1001"/>
      <c r="E133" s="2045" t="s">
        <v>460</v>
      </c>
      <c r="F133" s="2046"/>
      <c r="G133" s="1656" t="s">
        <v>435</v>
      </c>
      <c r="H133" s="1657" t="s">
        <v>258</v>
      </c>
      <c r="I133" s="1654">
        <v>9</v>
      </c>
      <c r="J133" s="1661">
        <f t="shared" si="8"/>
        <v>8048</v>
      </c>
      <c r="K133" s="2036" t="s">
        <v>244</v>
      </c>
      <c r="L133" s="2037"/>
      <c r="M133" s="2038"/>
      <c r="N133" s="2031">
        <f>I133*I134</f>
        <v>22.95</v>
      </c>
      <c r="O133" s="39"/>
    </row>
    <row r="134" spans="1:15" ht="12.75">
      <c r="A134" s="2010"/>
      <c r="B134" s="2012"/>
      <c r="C134" s="2012"/>
      <c r="D134" s="1003"/>
      <c r="E134" s="2047"/>
      <c r="F134" s="2048"/>
      <c r="G134" s="1658" t="s">
        <v>318</v>
      </c>
      <c r="H134" s="1659" t="s">
        <v>410</v>
      </c>
      <c r="I134" s="1655">
        <v>2.55</v>
      </c>
      <c r="J134" s="1660">
        <f t="shared" si="8"/>
        <v>8078</v>
      </c>
      <c r="K134" s="2065" t="s">
        <v>194</v>
      </c>
      <c r="L134" s="2066"/>
      <c r="M134" s="2067"/>
      <c r="N134" s="2031"/>
      <c r="O134" s="39"/>
    </row>
    <row r="135" spans="1:15" ht="12.75">
      <c r="A135" s="2009">
        <f>A133</f>
        <v>50</v>
      </c>
      <c r="B135" s="2011">
        <f>B133</f>
        <v>3</v>
      </c>
      <c r="C135" s="2011">
        <f>C133+1</f>
        <v>79</v>
      </c>
      <c r="D135" s="1001"/>
      <c r="E135" s="2045" t="s">
        <v>463</v>
      </c>
      <c r="F135" s="2046"/>
      <c r="G135" s="1656" t="s">
        <v>420</v>
      </c>
      <c r="H135" s="1671" t="s">
        <v>461</v>
      </c>
      <c r="I135" s="1654">
        <v>2</v>
      </c>
      <c r="J135" s="1661">
        <f t="shared" si="8"/>
        <v>8049</v>
      </c>
      <c r="K135" s="2036" t="s">
        <v>244</v>
      </c>
      <c r="L135" s="2037"/>
      <c r="M135" s="2038"/>
      <c r="N135" s="2031">
        <f>I135*I136</f>
        <v>146.3</v>
      </c>
      <c r="O135" s="39"/>
    </row>
    <row r="136" spans="1:15" ht="12.75">
      <c r="A136" s="2010"/>
      <c r="B136" s="2012"/>
      <c r="C136" s="2012"/>
      <c r="D136" s="1003"/>
      <c r="E136" s="2047"/>
      <c r="F136" s="2048"/>
      <c r="G136" s="1658" t="s">
        <v>464</v>
      </c>
      <c r="H136" s="1650" t="s">
        <v>465</v>
      </c>
      <c r="I136" s="1655">
        <v>73.15</v>
      </c>
      <c r="J136" s="1660">
        <f t="shared" si="8"/>
        <v>8079</v>
      </c>
      <c r="K136" s="2065" t="s">
        <v>194</v>
      </c>
      <c r="L136" s="2066"/>
      <c r="M136" s="2067"/>
      <c r="N136" s="2031"/>
      <c r="O136" s="39"/>
    </row>
    <row r="137" spans="1:15" ht="0.75" customHeight="1">
      <c r="A137" s="2009">
        <f>A135</f>
        <v>50</v>
      </c>
      <c r="B137" s="2011">
        <f>B135</f>
        <v>3</v>
      </c>
      <c r="C137" s="2011">
        <f>C135+1</f>
        <v>80</v>
      </c>
      <c r="D137" s="1001"/>
      <c r="E137" s="2041"/>
      <c r="F137" s="2042"/>
      <c r="G137" s="820"/>
      <c r="H137" s="1109"/>
      <c r="I137" s="833"/>
      <c r="J137" s="824">
        <f t="shared" si="8"/>
        <v>8050</v>
      </c>
      <c r="K137" s="2034"/>
      <c r="L137" s="1979"/>
      <c r="M137" s="1980"/>
      <c r="N137" s="2031">
        <f>I137*I138</f>
        <v>0</v>
      </c>
      <c r="O137" s="39"/>
    </row>
    <row r="138" spans="1:15" ht="13.5" hidden="1" thickBot="1">
      <c r="A138" s="2010"/>
      <c r="B138" s="2012"/>
      <c r="C138" s="2012"/>
      <c r="D138" s="1003"/>
      <c r="E138" s="2043"/>
      <c r="F138" s="2044"/>
      <c r="G138" s="821"/>
      <c r="H138" s="822"/>
      <c r="I138" s="835"/>
      <c r="J138" s="825">
        <f t="shared" si="8"/>
        <v>8080</v>
      </c>
      <c r="K138" s="2072"/>
      <c r="L138" s="2003"/>
      <c r="M138" s="2004"/>
      <c r="N138" s="2031"/>
      <c r="O138" s="39"/>
    </row>
    <row r="139" spans="1:15" ht="21" customHeight="1" thickBot="1">
      <c r="A139" s="722"/>
      <c r="B139" s="722"/>
      <c r="C139" s="722"/>
      <c r="D139" s="723"/>
      <c r="E139" s="724"/>
      <c r="F139" s="724"/>
      <c r="G139" s="725"/>
      <c r="H139" s="726"/>
      <c r="I139" s="870"/>
      <c r="J139" s="826"/>
      <c r="K139" s="1082"/>
      <c r="L139" s="1082"/>
      <c r="M139" s="1082"/>
      <c r="N139" s="760"/>
      <c r="O139" s="39"/>
    </row>
    <row r="140" spans="1:15" ht="13.5" customHeight="1" thickTop="1">
      <c r="A140" s="687">
        <f>A137</f>
        <v>50</v>
      </c>
      <c r="B140" s="698">
        <f>B137</f>
        <v>3</v>
      </c>
      <c r="C140" s="698">
        <f>C137+1</f>
        <v>81</v>
      </c>
      <c r="D140" s="1001"/>
      <c r="E140" s="823" t="s">
        <v>439</v>
      </c>
      <c r="F140" s="1110"/>
      <c r="G140" s="1111"/>
      <c r="H140" s="818" t="s">
        <v>445</v>
      </c>
      <c r="I140" s="1151">
        <v>143.3</v>
      </c>
      <c r="J140" s="837">
        <f>J138+1</f>
        <v>8081</v>
      </c>
      <c r="K140" s="2034"/>
      <c r="L140" s="1979"/>
      <c r="M140" s="1980"/>
      <c r="N140" s="803">
        <f>I140*0.015</f>
        <v>2.1495</v>
      </c>
      <c r="O140" s="39"/>
    </row>
    <row r="141" spans="1:15" ht="13.5" customHeight="1">
      <c r="A141" s="689">
        <f aca="true" t="shared" si="9" ref="A141:A154">A140</f>
        <v>50</v>
      </c>
      <c r="B141" s="699">
        <f aca="true" t="shared" si="10" ref="B141:B154">B140</f>
        <v>3</v>
      </c>
      <c r="C141" s="699">
        <f aca="true" t="shared" si="11" ref="C141:C158">C140+1</f>
        <v>82</v>
      </c>
      <c r="D141" s="1002"/>
      <c r="E141" s="1170"/>
      <c r="F141" s="823"/>
      <c r="G141" s="1112"/>
      <c r="H141" s="817" t="s">
        <v>249</v>
      </c>
      <c r="I141" s="860"/>
      <c r="J141" s="840">
        <f aca="true" t="shared" si="12" ref="J141:J158">J140+1</f>
        <v>8082</v>
      </c>
      <c r="K141" s="2035"/>
      <c r="L141" s="1969"/>
      <c r="M141" s="1970"/>
      <c r="N141" s="803">
        <f aca="true" t="shared" si="13" ref="N141:N158">I141*0.015</f>
        <v>0</v>
      </c>
      <c r="O141" s="39"/>
    </row>
    <row r="142" spans="1:15" ht="13.5" customHeight="1" hidden="1">
      <c r="A142" s="689">
        <f t="shared" si="9"/>
        <v>50</v>
      </c>
      <c r="B142" s="699">
        <f t="shared" si="10"/>
        <v>3</v>
      </c>
      <c r="C142" s="699">
        <f t="shared" si="11"/>
        <v>83</v>
      </c>
      <c r="D142" s="1002"/>
      <c r="E142" s="823"/>
      <c r="F142" s="823"/>
      <c r="G142" s="1112"/>
      <c r="H142" s="817" t="s">
        <v>249</v>
      </c>
      <c r="I142" s="860"/>
      <c r="J142" s="838">
        <f t="shared" si="12"/>
        <v>8083</v>
      </c>
      <c r="K142" s="2035"/>
      <c r="L142" s="1969"/>
      <c r="M142" s="1970"/>
      <c r="N142" s="803">
        <f t="shared" si="13"/>
        <v>0</v>
      </c>
      <c r="O142" s="39"/>
    </row>
    <row r="143" spans="1:15" ht="13.5" customHeight="1" hidden="1">
      <c r="A143" s="689">
        <f t="shared" si="9"/>
        <v>50</v>
      </c>
      <c r="B143" s="699">
        <f t="shared" si="10"/>
        <v>3</v>
      </c>
      <c r="C143" s="699">
        <f t="shared" si="11"/>
        <v>84</v>
      </c>
      <c r="D143" s="1002"/>
      <c r="E143" s="823"/>
      <c r="F143" s="823"/>
      <c r="G143" s="1112"/>
      <c r="H143" s="817" t="s">
        <v>249</v>
      </c>
      <c r="I143" s="860"/>
      <c r="J143" s="838">
        <f t="shared" si="12"/>
        <v>8084</v>
      </c>
      <c r="K143" s="2035"/>
      <c r="L143" s="1969"/>
      <c r="M143" s="1970"/>
      <c r="N143" s="803">
        <f t="shared" si="13"/>
        <v>0</v>
      </c>
      <c r="O143" s="39"/>
    </row>
    <row r="144" spans="1:15" ht="13.5" customHeight="1" hidden="1">
      <c r="A144" s="689">
        <f t="shared" si="9"/>
        <v>50</v>
      </c>
      <c r="B144" s="699">
        <f t="shared" si="10"/>
        <v>3</v>
      </c>
      <c r="C144" s="699">
        <f t="shared" si="11"/>
        <v>85</v>
      </c>
      <c r="D144" s="1002"/>
      <c r="E144" s="823"/>
      <c r="F144" s="823"/>
      <c r="G144" s="1112"/>
      <c r="H144" s="817" t="s">
        <v>249</v>
      </c>
      <c r="I144" s="860"/>
      <c r="J144" s="838">
        <f t="shared" si="12"/>
        <v>8085</v>
      </c>
      <c r="K144" s="2035"/>
      <c r="L144" s="1969"/>
      <c r="M144" s="1970"/>
      <c r="N144" s="803">
        <f t="shared" si="13"/>
        <v>0</v>
      </c>
      <c r="O144" s="39"/>
    </row>
    <row r="145" spans="1:15" ht="13.5" customHeight="1" hidden="1">
      <c r="A145" s="689">
        <f t="shared" si="9"/>
        <v>50</v>
      </c>
      <c r="B145" s="699">
        <f t="shared" si="10"/>
        <v>3</v>
      </c>
      <c r="C145" s="699">
        <f t="shared" si="11"/>
        <v>86</v>
      </c>
      <c r="D145" s="1002"/>
      <c r="E145" s="823"/>
      <c r="F145" s="823"/>
      <c r="G145" s="1112"/>
      <c r="H145" s="817" t="s">
        <v>249</v>
      </c>
      <c r="I145" s="860"/>
      <c r="J145" s="838">
        <f t="shared" si="12"/>
        <v>8086</v>
      </c>
      <c r="K145" s="2035"/>
      <c r="L145" s="1969"/>
      <c r="M145" s="1970"/>
      <c r="N145" s="803">
        <f t="shared" si="13"/>
        <v>0</v>
      </c>
      <c r="O145" s="39"/>
    </row>
    <row r="146" spans="1:15" ht="13.5" customHeight="1" hidden="1">
      <c r="A146" s="689">
        <f t="shared" si="9"/>
        <v>50</v>
      </c>
      <c r="B146" s="699">
        <f t="shared" si="10"/>
        <v>3</v>
      </c>
      <c r="C146" s="699">
        <f t="shared" si="11"/>
        <v>87</v>
      </c>
      <c r="D146" s="1002"/>
      <c r="E146" s="823"/>
      <c r="F146" s="823"/>
      <c r="G146" s="1112"/>
      <c r="H146" s="817" t="s">
        <v>249</v>
      </c>
      <c r="I146" s="860"/>
      <c r="J146" s="838">
        <f t="shared" si="12"/>
        <v>8087</v>
      </c>
      <c r="K146" s="2035"/>
      <c r="L146" s="1969"/>
      <c r="M146" s="1970"/>
      <c r="N146" s="803">
        <f t="shared" si="13"/>
        <v>0</v>
      </c>
      <c r="O146" s="39"/>
    </row>
    <row r="147" spans="1:15" ht="13.5" customHeight="1" hidden="1">
      <c r="A147" s="689">
        <f t="shared" si="9"/>
        <v>50</v>
      </c>
      <c r="B147" s="699">
        <f t="shared" si="10"/>
        <v>3</v>
      </c>
      <c r="C147" s="699">
        <f t="shared" si="11"/>
        <v>88</v>
      </c>
      <c r="D147" s="1002"/>
      <c r="E147" s="582"/>
      <c r="F147" s="582"/>
      <c r="G147" s="394"/>
      <c r="H147" s="817" t="s">
        <v>249</v>
      </c>
      <c r="I147" s="860"/>
      <c r="J147" s="838">
        <f t="shared" si="12"/>
        <v>8088</v>
      </c>
      <c r="K147" s="2035"/>
      <c r="L147" s="1969"/>
      <c r="M147" s="1970"/>
      <c r="N147" s="803">
        <f t="shared" si="13"/>
        <v>0</v>
      </c>
      <c r="O147" s="39"/>
    </row>
    <row r="148" spans="1:15" ht="13.5" customHeight="1" hidden="1">
      <c r="A148" s="689">
        <f t="shared" si="9"/>
        <v>50</v>
      </c>
      <c r="B148" s="699">
        <f t="shared" si="10"/>
        <v>3</v>
      </c>
      <c r="C148" s="699">
        <f t="shared" si="11"/>
        <v>89</v>
      </c>
      <c r="D148" s="1002"/>
      <c r="E148" s="582"/>
      <c r="F148" s="582"/>
      <c r="G148" s="394"/>
      <c r="H148" s="817" t="s">
        <v>249</v>
      </c>
      <c r="I148" s="860"/>
      <c r="J148" s="838">
        <f t="shared" si="12"/>
        <v>8089</v>
      </c>
      <c r="K148" s="2035"/>
      <c r="L148" s="1969"/>
      <c r="M148" s="1970"/>
      <c r="N148" s="803">
        <f t="shared" si="13"/>
        <v>0</v>
      </c>
      <c r="O148" s="39"/>
    </row>
    <row r="149" spans="1:15" ht="13.5" customHeight="1" hidden="1">
      <c r="A149" s="689">
        <f t="shared" si="9"/>
        <v>50</v>
      </c>
      <c r="B149" s="699">
        <f t="shared" si="10"/>
        <v>3</v>
      </c>
      <c r="C149" s="699">
        <f t="shared" si="11"/>
        <v>90</v>
      </c>
      <c r="D149" s="1002"/>
      <c r="E149" s="582"/>
      <c r="F149" s="582"/>
      <c r="G149" s="394"/>
      <c r="H149" s="817" t="s">
        <v>249</v>
      </c>
      <c r="I149" s="860"/>
      <c r="J149" s="838">
        <f t="shared" si="12"/>
        <v>8090</v>
      </c>
      <c r="K149" s="2035"/>
      <c r="L149" s="1969"/>
      <c r="M149" s="1970"/>
      <c r="N149" s="803">
        <f t="shared" si="13"/>
        <v>0</v>
      </c>
      <c r="O149" s="39"/>
    </row>
    <row r="150" spans="1:15" ht="13.5" customHeight="1" hidden="1">
      <c r="A150" s="689">
        <f t="shared" si="9"/>
        <v>50</v>
      </c>
      <c r="B150" s="699">
        <f t="shared" si="10"/>
        <v>3</v>
      </c>
      <c r="C150" s="699">
        <f t="shared" si="11"/>
        <v>91</v>
      </c>
      <c r="D150" s="1002"/>
      <c r="E150" s="823"/>
      <c r="F150" s="823"/>
      <c r="G150" s="1112"/>
      <c r="H150" s="817" t="s">
        <v>249</v>
      </c>
      <c r="I150" s="860"/>
      <c r="J150" s="838">
        <f t="shared" si="12"/>
        <v>8091</v>
      </c>
      <c r="K150" s="2035"/>
      <c r="L150" s="1969"/>
      <c r="M150" s="1970"/>
      <c r="N150" s="803">
        <f t="shared" si="13"/>
        <v>0</v>
      </c>
      <c r="O150" s="39"/>
    </row>
    <row r="151" spans="1:15" ht="13.5" customHeight="1" hidden="1">
      <c r="A151" s="689">
        <f t="shared" si="9"/>
        <v>50</v>
      </c>
      <c r="B151" s="699">
        <f t="shared" si="10"/>
        <v>3</v>
      </c>
      <c r="C151" s="699">
        <f t="shared" si="11"/>
        <v>92</v>
      </c>
      <c r="D151" s="1002"/>
      <c r="E151" s="823"/>
      <c r="F151" s="823"/>
      <c r="G151" s="1112"/>
      <c r="H151" s="817" t="s">
        <v>249</v>
      </c>
      <c r="I151" s="860"/>
      <c r="J151" s="838">
        <f t="shared" si="12"/>
        <v>8092</v>
      </c>
      <c r="K151" s="2035"/>
      <c r="L151" s="1969"/>
      <c r="M151" s="1970"/>
      <c r="N151" s="803">
        <f t="shared" si="13"/>
        <v>0</v>
      </c>
      <c r="O151" s="39"/>
    </row>
    <row r="152" spans="1:15" ht="13.5" customHeight="1" hidden="1">
      <c r="A152" s="689">
        <f t="shared" si="9"/>
        <v>50</v>
      </c>
      <c r="B152" s="699">
        <f t="shared" si="10"/>
        <v>3</v>
      </c>
      <c r="C152" s="699">
        <f t="shared" si="11"/>
        <v>93</v>
      </c>
      <c r="D152" s="1002"/>
      <c r="E152" s="823"/>
      <c r="F152" s="823"/>
      <c r="G152" s="1112"/>
      <c r="H152" s="817" t="s">
        <v>249</v>
      </c>
      <c r="I152" s="860"/>
      <c r="J152" s="838">
        <f t="shared" si="12"/>
        <v>8093</v>
      </c>
      <c r="K152" s="2035"/>
      <c r="L152" s="1969"/>
      <c r="M152" s="1970"/>
      <c r="N152" s="803">
        <f t="shared" si="13"/>
        <v>0</v>
      </c>
      <c r="O152" s="39"/>
    </row>
    <row r="153" spans="1:15" ht="13.5" customHeight="1" hidden="1">
      <c r="A153" s="689">
        <f t="shared" si="9"/>
        <v>50</v>
      </c>
      <c r="B153" s="699">
        <f t="shared" si="10"/>
        <v>3</v>
      </c>
      <c r="C153" s="699">
        <f t="shared" si="11"/>
        <v>94</v>
      </c>
      <c r="D153" s="1002"/>
      <c r="E153" s="582"/>
      <c r="F153" s="582"/>
      <c r="G153" s="394"/>
      <c r="H153" s="817" t="s">
        <v>249</v>
      </c>
      <c r="I153" s="860"/>
      <c r="J153" s="838">
        <f t="shared" si="12"/>
        <v>8094</v>
      </c>
      <c r="K153" s="2035"/>
      <c r="L153" s="1969"/>
      <c r="M153" s="1970"/>
      <c r="N153" s="803">
        <f t="shared" si="13"/>
        <v>0</v>
      </c>
      <c r="O153" s="39"/>
    </row>
    <row r="154" spans="1:15" ht="13.5" customHeight="1" hidden="1">
      <c r="A154" s="689">
        <f t="shared" si="9"/>
        <v>50</v>
      </c>
      <c r="B154" s="699">
        <f t="shared" si="10"/>
        <v>3</v>
      </c>
      <c r="C154" s="699">
        <f t="shared" si="11"/>
        <v>95</v>
      </c>
      <c r="D154" s="1002"/>
      <c r="E154" s="582"/>
      <c r="F154" s="582"/>
      <c r="G154" s="394"/>
      <c r="H154" s="817" t="s">
        <v>249</v>
      </c>
      <c r="I154" s="860"/>
      <c r="J154" s="838">
        <f t="shared" si="12"/>
        <v>8095</v>
      </c>
      <c r="K154" s="2035"/>
      <c r="L154" s="1969"/>
      <c r="M154" s="1970"/>
      <c r="N154" s="803">
        <f t="shared" si="13"/>
        <v>0</v>
      </c>
      <c r="O154" s="39"/>
    </row>
    <row r="155" spans="1:15" ht="13.5" customHeight="1" hidden="1">
      <c r="A155" s="689">
        <f>A144</f>
        <v>50</v>
      </c>
      <c r="B155" s="699">
        <f>B144</f>
        <v>3</v>
      </c>
      <c r="C155" s="699">
        <f t="shared" si="11"/>
        <v>96</v>
      </c>
      <c r="D155" s="1002"/>
      <c r="E155" s="582"/>
      <c r="F155" s="582"/>
      <c r="G155" s="394"/>
      <c r="H155" s="817" t="s">
        <v>249</v>
      </c>
      <c r="I155" s="860"/>
      <c r="J155" s="838">
        <f t="shared" si="12"/>
        <v>8096</v>
      </c>
      <c r="K155" s="2035"/>
      <c r="L155" s="1969"/>
      <c r="M155" s="1970"/>
      <c r="N155" s="803">
        <f t="shared" si="13"/>
        <v>0</v>
      </c>
      <c r="O155" s="39"/>
    </row>
    <row r="156" spans="1:15" ht="13.5" customHeight="1" hidden="1">
      <c r="A156" s="689">
        <f aca="true" t="shared" si="14" ref="A156:B158">A155</f>
        <v>50</v>
      </c>
      <c r="B156" s="699">
        <f t="shared" si="14"/>
        <v>3</v>
      </c>
      <c r="C156" s="699">
        <f t="shared" si="11"/>
        <v>97</v>
      </c>
      <c r="D156" s="1002"/>
      <c r="E156" s="582"/>
      <c r="F156" s="582"/>
      <c r="G156" s="394"/>
      <c r="H156" s="817" t="s">
        <v>249</v>
      </c>
      <c r="I156" s="860"/>
      <c r="J156" s="838">
        <f t="shared" si="12"/>
        <v>8097</v>
      </c>
      <c r="K156" s="2035"/>
      <c r="L156" s="1969"/>
      <c r="M156" s="1970"/>
      <c r="N156" s="803">
        <f t="shared" si="13"/>
        <v>0</v>
      </c>
      <c r="O156" s="39"/>
    </row>
    <row r="157" spans="1:15" ht="13.5" customHeight="1" hidden="1">
      <c r="A157" s="689">
        <f t="shared" si="14"/>
        <v>50</v>
      </c>
      <c r="B157" s="699">
        <f t="shared" si="14"/>
        <v>3</v>
      </c>
      <c r="C157" s="699">
        <f t="shared" si="11"/>
        <v>98</v>
      </c>
      <c r="D157" s="1002"/>
      <c r="E157" s="582"/>
      <c r="F157" s="582"/>
      <c r="G157" s="394"/>
      <c r="H157" s="817" t="s">
        <v>249</v>
      </c>
      <c r="I157" s="860"/>
      <c r="J157" s="838">
        <f t="shared" si="12"/>
        <v>8098</v>
      </c>
      <c r="K157" s="2035"/>
      <c r="L157" s="1969"/>
      <c r="M157" s="1970"/>
      <c r="N157" s="803">
        <f t="shared" si="13"/>
        <v>0</v>
      </c>
      <c r="O157" s="39"/>
    </row>
    <row r="158" spans="1:15" ht="17.25" customHeight="1" thickBot="1">
      <c r="A158" s="688">
        <f t="shared" si="14"/>
        <v>50</v>
      </c>
      <c r="B158" s="700">
        <f t="shared" si="14"/>
        <v>3</v>
      </c>
      <c r="C158" s="700">
        <f t="shared" si="11"/>
        <v>99</v>
      </c>
      <c r="D158" s="1003"/>
      <c r="E158" s="690"/>
      <c r="F158" s="663"/>
      <c r="G158" s="408"/>
      <c r="H158" s="822" t="s">
        <v>249</v>
      </c>
      <c r="I158" s="1171"/>
      <c r="J158" s="839">
        <f t="shared" si="12"/>
        <v>8099</v>
      </c>
      <c r="K158" s="2072"/>
      <c r="L158" s="2003"/>
      <c r="M158" s="2004"/>
      <c r="N158" s="803">
        <f t="shared" si="13"/>
        <v>0</v>
      </c>
      <c r="O158" s="39"/>
    </row>
    <row r="159" spans="1:15" ht="20.25" customHeight="1" thickTop="1">
      <c r="A159" s="422"/>
      <c r="B159" s="399"/>
      <c r="C159" s="399"/>
      <c r="D159" s="399"/>
      <c r="E159" s="400"/>
      <c r="F159" s="400"/>
      <c r="G159" s="13"/>
      <c r="H159" s="13"/>
      <c r="I159" s="423"/>
      <c r="J159" s="416"/>
      <c r="K159" s="416"/>
      <c r="L159" s="416"/>
      <c r="M159" s="416"/>
      <c r="N159" s="759"/>
      <c r="O159" s="39"/>
    </row>
    <row r="160" spans="1:14" ht="15" customHeight="1">
      <c r="A160" s="728" t="s">
        <v>267</v>
      </c>
      <c r="B160" s="729"/>
      <c r="C160" s="729"/>
      <c r="D160" s="729"/>
      <c r="E160" s="729" t="s">
        <v>302</v>
      </c>
      <c r="F160" s="730"/>
      <c r="G160" s="730"/>
      <c r="H160" s="730"/>
      <c r="I160" s="730"/>
      <c r="J160" s="730"/>
      <c r="K160" s="730"/>
      <c r="L160" s="730"/>
      <c r="M160" s="731"/>
      <c r="N160" s="785">
        <f>SUM(N79:N158)</f>
        <v>1178.5487829999997</v>
      </c>
    </row>
    <row r="161" spans="1:14" ht="15" customHeight="1">
      <c r="A161" s="732"/>
      <c r="B161" s="733"/>
      <c r="C161" s="733"/>
      <c r="D161" s="733"/>
      <c r="E161" s="733" t="s">
        <v>303</v>
      </c>
      <c r="F161" s="734"/>
      <c r="G161" s="734"/>
      <c r="H161" s="734"/>
      <c r="I161" s="734"/>
      <c r="J161" s="734"/>
      <c r="K161" s="734"/>
      <c r="L161" s="734"/>
      <c r="M161" s="735"/>
      <c r="N161" s="805"/>
    </row>
    <row r="162" spans="1:14" ht="15" customHeight="1" hidden="1">
      <c r="A162" s="812"/>
      <c r="B162" s="666"/>
      <c r="C162" s="666"/>
      <c r="D162" s="666"/>
      <c r="E162" s="666"/>
      <c r="F162" s="667"/>
      <c r="G162" s="667"/>
      <c r="H162" s="667"/>
      <c r="I162" s="667"/>
      <c r="J162" s="667"/>
      <c r="K162" s="667"/>
      <c r="L162" s="667"/>
      <c r="M162" s="804"/>
      <c r="N162" s="805"/>
    </row>
    <row r="163" spans="1:14" ht="15" customHeight="1" hidden="1">
      <c r="A163" s="812"/>
      <c r="B163" s="666"/>
      <c r="C163" s="666"/>
      <c r="D163" s="666"/>
      <c r="E163" s="666"/>
      <c r="F163" s="667"/>
      <c r="G163" s="667"/>
      <c r="H163" s="667"/>
      <c r="I163" s="667"/>
      <c r="J163" s="667"/>
      <c r="K163" s="667"/>
      <c r="L163" s="667"/>
      <c r="M163" s="804"/>
      <c r="N163" s="805"/>
    </row>
    <row r="164" spans="1:14" ht="15" customHeight="1" hidden="1">
      <c r="A164" s="732"/>
      <c r="B164" s="733"/>
      <c r="C164" s="733"/>
      <c r="D164" s="733"/>
      <c r="E164" s="734"/>
      <c r="F164" s="734"/>
      <c r="G164" s="734"/>
      <c r="H164" s="734"/>
      <c r="I164" s="734"/>
      <c r="J164" s="734"/>
      <c r="K164" s="734"/>
      <c r="L164" s="734"/>
      <c r="M164" s="735"/>
      <c r="N164" s="805">
        <f>N160/1000/'49'!$J$33</f>
        <v>4.997748595790428E-05</v>
      </c>
    </row>
    <row r="165" spans="1:14" ht="3" customHeight="1" thickBot="1">
      <c r="A165" s="666"/>
      <c r="B165" s="666"/>
      <c r="C165" s="666"/>
      <c r="D165" s="666"/>
      <c r="E165" s="667"/>
      <c r="F165" s="667"/>
      <c r="G165" s="667"/>
      <c r="H165" s="667"/>
      <c r="I165" s="667"/>
      <c r="J165" s="667"/>
      <c r="K165" s="667"/>
      <c r="L165" s="667"/>
      <c r="M165" s="667"/>
      <c r="N165" s="805"/>
    </row>
    <row r="166" spans="1:13" ht="16.5" customHeight="1" thickTop="1">
      <c r="A166" s="885" t="s">
        <v>211</v>
      </c>
      <c r="B166" s="886"/>
      <c r="C166" s="886"/>
      <c r="D166" s="886"/>
      <c r="E166" s="887"/>
      <c r="F166" s="887"/>
      <c r="G166" s="1931" t="str">
        <f>'49'!D66</f>
        <v>34 Financování obrany, bezpečnosti a metodiky krizového řízení</v>
      </c>
      <c r="H166" s="1931"/>
      <c r="I166" s="1931"/>
      <c r="J166" s="1931"/>
      <c r="K166" s="1931"/>
      <c r="L166" s="1931"/>
      <c r="M166" s="1932"/>
    </row>
    <row r="167" spans="1:13" ht="15" customHeight="1">
      <c r="A167" s="888" t="s">
        <v>30</v>
      </c>
      <c r="B167" s="881"/>
      <c r="C167" s="881"/>
      <c r="D167" s="881"/>
      <c r="E167" s="882"/>
      <c r="F167" s="1173">
        <f>'49'!C67</f>
        <v>0</v>
      </c>
      <c r="G167" s="883" t="s">
        <v>31</v>
      </c>
      <c r="H167" s="1927"/>
      <c r="I167" s="1928"/>
      <c r="J167" s="884" t="s">
        <v>228</v>
      </c>
      <c r="K167" s="884"/>
      <c r="L167" s="884"/>
      <c r="M167" s="889"/>
    </row>
    <row r="168" spans="1:13" ht="15" customHeight="1" thickBot="1">
      <c r="A168" s="890" t="s">
        <v>35</v>
      </c>
      <c r="B168" s="891"/>
      <c r="C168" s="891"/>
      <c r="D168" s="891"/>
      <c r="E168" s="892"/>
      <c r="F168" s="1174">
        <f>'49'!C68</f>
        <v>0</v>
      </c>
      <c r="G168" s="893" t="s">
        <v>212</v>
      </c>
      <c r="H168" s="1929"/>
      <c r="I168" s="1930"/>
      <c r="J168" s="894"/>
      <c r="K168" s="895"/>
      <c r="L168" s="895"/>
      <c r="M168" s="896"/>
    </row>
    <row r="169" spans="1:14" ht="13.5" thickTop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</sheetData>
  <mergeCells count="292">
    <mergeCell ref="K112:M112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154:M154"/>
    <mergeCell ref="K150:M150"/>
    <mergeCell ref="K151:M151"/>
    <mergeCell ref="K152:M152"/>
    <mergeCell ref="K153:M153"/>
    <mergeCell ref="A5:D5"/>
    <mergeCell ref="E5:J5"/>
    <mergeCell ref="K76:M76"/>
    <mergeCell ref="K77:M77"/>
    <mergeCell ref="K72:M72"/>
    <mergeCell ref="K73:M73"/>
    <mergeCell ref="K74:M74"/>
    <mergeCell ref="K75:M75"/>
    <mergeCell ref="K21:M21"/>
    <mergeCell ref="K13:M13"/>
    <mergeCell ref="K104:M104"/>
    <mergeCell ref="K109:M109"/>
    <mergeCell ref="K100:M100"/>
    <mergeCell ref="K101:M101"/>
    <mergeCell ref="K102:M102"/>
    <mergeCell ref="K103:M103"/>
    <mergeCell ref="K96:M96"/>
    <mergeCell ref="K97:M97"/>
    <mergeCell ref="K94:M94"/>
    <mergeCell ref="K95:M95"/>
    <mergeCell ref="K110:M110"/>
    <mergeCell ref="K111:M111"/>
    <mergeCell ref="K105:M105"/>
    <mergeCell ref="K106:M106"/>
    <mergeCell ref="K107:M107"/>
    <mergeCell ref="K108:M108"/>
    <mergeCell ref="I4:J4"/>
    <mergeCell ref="A1:E1"/>
    <mergeCell ref="K90:M90"/>
    <mergeCell ref="K91:M91"/>
    <mergeCell ref="K65:M65"/>
    <mergeCell ref="K66:M66"/>
    <mergeCell ref="K35:M35"/>
    <mergeCell ref="K36:M36"/>
    <mergeCell ref="K10:M10"/>
    <mergeCell ref="F1:J1"/>
    <mergeCell ref="K121:M121"/>
    <mergeCell ref="K122:M122"/>
    <mergeCell ref="A9:D9"/>
    <mergeCell ref="A11:D11"/>
    <mergeCell ref="A64:D64"/>
    <mergeCell ref="A66:D66"/>
    <mergeCell ref="K98:M98"/>
    <mergeCell ref="K99:M99"/>
    <mergeCell ref="K92:M92"/>
    <mergeCell ref="K93:M93"/>
    <mergeCell ref="K128:M128"/>
    <mergeCell ref="K125:M125"/>
    <mergeCell ref="K126:M126"/>
    <mergeCell ref="K123:M123"/>
    <mergeCell ref="K124:M124"/>
    <mergeCell ref="K137:M137"/>
    <mergeCell ref="K138:M138"/>
    <mergeCell ref="K133:M133"/>
    <mergeCell ref="K134:M134"/>
    <mergeCell ref="K158:M158"/>
    <mergeCell ref="K156:M156"/>
    <mergeCell ref="K157:M157"/>
    <mergeCell ref="K144:M144"/>
    <mergeCell ref="K155:M155"/>
    <mergeCell ref="K145:M145"/>
    <mergeCell ref="K146:M146"/>
    <mergeCell ref="K147:M147"/>
    <mergeCell ref="K148:M148"/>
    <mergeCell ref="K149:M149"/>
    <mergeCell ref="K14:M14"/>
    <mergeCell ref="K15:M15"/>
    <mergeCell ref="K20:M20"/>
    <mergeCell ref="K136:M136"/>
    <mergeCell ref="K33:M33"/>
    <mergeCell ref="K34:M34"/>
    <mergeCell ref="K24:M24"/>
    <mergeCell ref="K25:M25"/>
    <mergeCell ref="K131:M131"/>
    <mergeCell ref="K132:M132"/>
    <mergeCell ref="K129:M129"/>
    <mergeCell ref="K130:M130"/>
    <mergeCell ref="K127:M127"/>
    <mergeCell ref="K26:M26"/>
    <mergeCell ref="K30:M30"/>
    <mergeCell ref="K39:M39"/>
    <mergeCell ref="K40:M40"/>
    <mergeCell ref="K41:M41"/>
    <mergeCell ref="K42:M42"/>
    <mergeCell ref="K117:M117"/>
    <mergeCell ref="A7:D7"/>
    <mergeCell ref="K27:M27"/>
    <mergeCell ref="K28:M28"/>
    <mergeCell ref="K29:M29"/>
    <mergeCell ref="K16:M16"/>
    <mergeCell ref="K17:M17"/>
    <mergeCell ref="K18:M18"/>
    <mergeCell ref="K19:M19"/>
    <mergeCell ref="E7:H7"/>
    <mergeCell ref="J7:M7"/>
    <mergeCell ref="K3:M3"/>
    <mergeCell ref="K5:M5"/>
    <mergeCell ref="K37:M37"/>
    <mergeCell ref="K38:M38"/>
    <mergeCell ref="K22:M22"/>
    <mergeCell ref="K23:M23"/>
    <mergeCell ref="K11:M11"/>
    <mergeCell ref="K9:M9"/>
    <mergeCell ref="K31:M31"/>
    <mergeCell ref="K32:M32"/>
    <mergeCell ref="E79:F80"/>
    <mergeCell ref="K79:M79"/>
    <mergeCell ref="K80:M80"/>
    <mergeCell ref="K64:M64"/>
    <mergeCell ref="K68:M68"/>
    <mergeCell ref="K69:M69"/>
    <mergeCell ref="K70:M70"/>
    <mergeCell ref="K71:M71"/>
    <mergeCell ref="A79:A80"/>
    <mergeCell ref="B79:B80"/>
    <mergeCell ref="C79:C80"/>
    <mergeCell ref="A81:A82"/>
    <mergeCell ref="B81:B82"/>
    <mergeCell ref="C81:C82"/>
    <mergeCell ref="E81:F82"/>
    <mergeCell ref="A83:A84"/>
    <mergeCell ref="B83:B84"/>
    <mergeCell ref="C83:C84"/>
    <mergeCell ref="E83:F84"/>
    <mergeCell ref="A85:A86"/>
    <mergeCell ref="B85:B86"/>
    <mergeCell ref="C85:C86"/>
    <mergeCell ref="E85:F86"/>
    <mergeCell ref="A87:A88"/>
    <mergeCell ref="B87:B88"/>
    <mergeCell ref="C87:C88"/>
    <mergeCell ref="E87:F88"/>
    <mergeCell ref="A89:A90"/>
    <mergeCell ref="B89:B90"/>
    <mergeCell ref="C89:C90"/>
    <mergeCell ref="E89:F90"/>
    <mergeCell ref="A91:A92"/>
    <mergeCell ref="B91:B92"/>
    <mergeCell ref="C91:C92"/>
    <mergeCell ref="E91:F92"/>
    <mergeCell ref="A93:A94"/>
    <mergeCell ref="B93:B94"/>
    <mergeCell ref="C93:C94"/>
    <mergeCell ref="E93:F94"/>
    <mergeCell ref="A95:A96"/>
    <mergeCell ref="B95:B96"/>
    <mergeCell ref="C95:C96"/>
    <mergeCell ref="E95:F96"/>
    <mergeCell ref="A97:A98"/>
    <mergeCell ref="B97:B98"/>
    <mergeCell ref="C97:C98"/>
    <mergeCell ref="E97:F98"/>
    <mergeCell ref="A99:A100"/>
    <mergeCell ref="B99:B100"/>
    <mergeCell ref="C99:C100"/>
    <mergeCell ref="E99:F100"/>
    <mergeCell ref="A101:A102"/>
    <mergeCell ref="B101:B102"/>
    <mergeCell ref="C101:C102"/>
    <mergeCell ref="E101:F102"/>
    <mergeCell ref="A103:A104"/>
    <mergeCell ref="B103:B104"/>
    <mergeCell ref="C103:C104"/>
    <mergeCell ref="E103:F104"/>
    <mergeCell ref="A105:A106"/>
    <mergeCell ref="B105:B106"/>
    <mergeCell ref="C105:C106"/>
    <mergeCell ref="E105:F106"/>
    <mergeCell ref="A107:A108"/>
    <mergeCell ref="B107:B108"/>
    <mergeCell ref="C107:C108"/>
    <mergeCell ref="E107:F108"/>
    <mergeCell ref="A109:A110"/>
    <mergeCell ref="B109:B110"/>
    <mergeCell ref="C109:C110"/>
    <mergeCell ref="E109:F110"/>
    <mergeCell ref="A111:A112"/>
    <mergeCell ref="B111:B112"/>
    <mergeCell ref="C111:C112"/>
    <mergeCell ref="E111:F112"/>
    <mergeCell ref="A113:A114"/>
    <mergeCell ref="B113:B114"/>
    <mergeCell ref="C113:C114"/>
    <mergeCell ref="E113:F114"/>
    <mergeCell ref="K118:M118"/>
    <mergeCell ref="A115:A116"/>
    <mergeCell ref="B115:B116"/>
    <mergeCell ref="C115:C116"/>
    <mergeCell ref="E115:F116"/>
    <mergeCell ref="K113:M113"/>
    <mergeCell ref="K114:M114"/>
    <mergeCell ref="K115:M115"/>
    <mergeCell ref="K116:M116"/>
    <mergeCell ref="K119:M119"/>
    <mergeCell ref="K120:M120"/>
    <mergeCell ref="A117:A118"/>
    <mergeCell ref="B117:B118"/>
    <mergeCell ref="A119:A120"/>
    <mergeCell ref="B119:B120"/>
    <mergeCell ref="C119:C120"/>
    <mergeCell ref="E119:F120"/>
    <mergeCell ref="C117:C118"/>
    <mergeCell ref="E117:F118"/>
    <mergeCell ref="A121:A122"/>
    <mergeCell ref="B121:B122"/>
    <mergeCell ref="C121:C122"/>
    <mergeCell ref="E121:F122"/>
    <mergeCell ref="A123:A124"/>
    <mergeCell ref="B123:B124"/>
    <mergeCell ref="C123:C124"/>
    <mergeCell ref="E123:F124"/>
    <mergeCell ref="A125:A126"/>
    <mergeCell ref="B125:B126"/>
    <mergeCell ref="C125:C126"/>
    <mergeCell ref="E125:F126"/>
    <mergeCell ref="A127:A128"/>
    <mergeCell ref="B127:B128"/>
    <mergeCell ref="C127:C128"/>
    <mergeCell ref="E127:F128"/>
    <mergeCell ref="A129:A130"/>
    <mergeCell ref="B129:B130"/>
    <mergeCell ref="C129:C130"/>
    <mergeCell ref="E129:F130"/>
    <mergeCell ref="A131:A132"/>
    <mergeCell ref="B131:B132"/>
    <mergeCell ref="C131:C132"/>
    <mergeCell ref="E131:F132"/>
    <mergeCell ref="A133:A134"/>
    <mergeCell ref="B133:B134"/>
    <mergeCell ref="C133:C134"/>
    <mergeCell ref="E133:F134"/>
    <mergeCell ref="A135:A136"/>
    <mergeCell ref="B135:B136"/>
    <mergeCell ref="C135:C136"/>
    <mergeCell ref="E135:F136"/>
    <mergeCell ref="A137:A138"/>
    <mergeCell ref="B137:B138"/>
    <mergeCell ref="C137:C138"/>
    <mergeCell ref="E137:F138"/>
    <mergeCell ref="N87:N88"/>
    <mergeCell ref="N89:N90"/>
    <mergeCell ref="N91:N92"/>
    <mergeCell ref="N93:N94"/>
    <mergeCell ref="N79:N80"/>
    <mergeCell ref="N81:N82"/>
    <mergeCell ref="N83:N84"/>
    <mergeCell ref="N85:N86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N127:N128"/>
    <mergeCell ref="N129:N130"/>
    <mergeCell ref="N131:N132"/>
    <mergeCell ref="N133:N134"/>
    <mergeCell ref="G166:M166"/>
    <mergeCell ref="H167:I167"/>
    <mergeCell ref="H168:I168"/>
    <mergeCell ref="N135:N136"/>
    <mergeCell ref="N137:N138"/>
    <mergeCell ref="K140:M140"/>
    <mergeCell ref="K141:M141"/>
    <mergeCell ref="K142:M142"/>
    <mergeCell ref="K143:M143"/>
    <mergeCell ref="K135:M135"/>
  </mergeCells>
  <printOptions horizontalCentered="1"/>
  <pageMargins left="1" right="0.31496062992125984" top="0.41" bottom="0.72" header="0.24" footer="0.46"/>
  <pageSetup firstPageNumber="3" useFirstPageNumber="1" horizontalDpi="300" verticalDpi="300" orientation="portrait" paperSize="9" scale="75" r:id="rId4"/>
  <headerFooter alignWithMargins="0">
    <oddFooter>&amp;C3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Tomanova</dc:creator>
  <cp:keywords/>
  <dc:description/>
  <cp:lastModifiedBy>horakova</cp:lastModifiedBy>
  <cp:lastPrinted>2005-02-28T14:36:59Z</cp:lastPrinted>
  <dcterms:created xsi:type="dcterms:W3CDTF">2001-08-06T13:13:05Z</dcterms:created>
  <dcterms:modified xsi:type="dcterms:W3CDTF">2005-03-11T09:19:56Z</dcterms:modified>
  <cp:category/>
  <cp:version/>
  <cp:contentType/>
  <cp:contentStatus/>
</cp:coreProperties>
</file>